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8075" activeTab="1"/>
  </bookViews>
  <sheets>
    <sheet name="Sheet1 - PivotTable1" sheetId="1" r:id="rId1"/>
    <sheet name="Budget 2022-23" sheetId="2" r:id="rId2"/>
  </sheets>
  <calcPr calcId="124519"/>
  <pivotCaches>
    <pivotCache cacheId="0" r:id="rId3"/>
  </pivotCaches>
  <fileRecoveryPr repairLoad="1"/>
</workbook>
</file>

<file path=xl/calcChain.xml><?xml version="1.0" encoding="utf-8"?>
<calcChain xmlns="http://schemas.openxmlformats.org/spreadsheetml/2006/main">
  <c r="K85" i="2"/>
  <c r="J85"/>
  <c r="H85"/>
  <c r="G85"/>
  <c r="F85"/>
  <c r="K84"/>
  <c r="I84"/>
  <c r="I85" s="1"/>
  <c r="J77"/>
  <c r="I77"/>
  <c r="G77"/>
  <c r="K61"/>
  <c r="I61"/>
  <c r="K58"/>
  <c r="K56"/>
  <c r="K77" s="1"/>
  <c r="K50"/>
  <c r="J50"/>
  <c r="I50"/>
  <c r="G50"/>
  <c r="D43"/>
  <c r="B43"/>
  <c r="I42"/>
  <c r="I41"/>
  <c r="J35"/>
  <c r="B35"/>
  <c r="J32"/>
  <c r="J51" s="1"/>
  <c r="J78" s="1"/>
  <c r="K30"/>
  <c r="H29"/>
  <c r="K27"/>
  <c r="I27"/>
  <c r="H23"/>
  <c r="H32" s="1"/>
  <c r="D19"/>
  <c r="B19"/>
  <c r="D13"/>
  <c r="K10"/>
  <c r="H10"/>
  <c r="D10"/>
  <c r="B10"/>
  <c r="K8"/>
  <c r="K6"/>
  <c r="G6"/>
  <c r="G32" s="1"/>
  <c r="G51" s="1"/>
  <c r="G78" s="1"/>
  <c r="I5"/>
  <c r="M4"/>
  <c r="M6" s="1"/>
  <c r="L4"/>
  <c r="L6" s="1"/>
  <c r="K4"/>
  <c r="K32" s="1"/>
  <c r="K51" s="1"/>
  <c r="K78" s="1"/>
  <c r="I4"/>
  <c r="H4"/>
  <c r="D4"/>
  <c r="B4"/>
  <c r="M3"/>
  <c r="K3"/>
  <c r="I3"/>
  <c r="I32" s="1"/>
  <c r="I51" s="1"/>
  <c r="I78" s="1"/>
</calcChain>
</file>

<file path=xl/sharedStrings.xml><?xml version="1.0" encoding="utf-8"?>
<sst xmlns="http://schemas.openxmlformats.org/spreadsheetml/2006/main" count="134" uniqueCount="105">
  <si>
    <t>PivotTable1</t>
  </si>
  <si>
    <t>Type</t>
  </si>
  <si>
    <t>(Multiple Items)</t>
  </si>
  <si>
    <t>Account</t>
  </si>
  <si>
    <t>2022-2023 Budget (Sum)</t>
  </si>
  <si>
    <t>Adult Learn to Sail Tuition</t>
  </si>
  <si>
    <t>Annual Dock Rental</t>
  </si>
  <si>
    <t>Associate and Social Fees</t>
  </si>
  <si>
    <t>Billed Work Hours</t>
  </si>
  <si>
    <t>Boat Storage</t>
  </si>
  <si>
    <t>Club Rental</t>
  </si>
  <si>
    <t>Cradle Storage</t>
  </si>
  <si>
    <t>Docks Income (Launch and  Haul Out)</t>
  </si>
  <si>
    <t>Full Member Fees</t>
  </si>
  <si>
    <t>Gate Remote Sales</t>
  </si>
  <si>
    <t>Ice</t>
  </si>
  <si>
    <t>Initiation Fees</t>
  </si>
  <si>
    <t>Interest Income</t>
  </si>
  <si>
    <t>Island Girls</t>
  </si>
  <si>
    <t>Misc Income</t>
  </si>
  <si>
    <t>Race Night BBQs</t>
  </si>
  <si>
    <t>Regalia Sales</t>
  </si>
  <si>
    <t>Regatta Fees</t>
  </si>
  <si>
    <t>Right of Way Fees</t>
  </si>
  <si>
    <t>Small boat storage</t>
  </si>
  <si>
    <t>Social Event Sales Commodore's Ball</t>
  </si>
  <si>
    <t>Social Event Sales Labour Day Event</t>
  </si>
  <si>
    <t>Social Event Sales Launch and Haul Out</t>
  </si>
  <si>
    <t>Social Event Sales Maple Leaf</t>
  </si>
  <si>
    <t>Social Event Sales Other</t>
  </si>
  <si>
    <t>Youth Sailing Fundraising</t>
  </si>
  <si>
    <t>Youth Sailing Grants</t>
  </si>
  <si>
    <t>Youth Sailing Tuition</t>
  </si>
  <si>
    <t>Grand Total</t>
  </si>
  <si>
    <t>2017-2018 Actual</t>
  </si>
  <si>
    <t>2018-2019 Budget</t>
  </si>
  <si>
    <t>2018-2019 Actual</t>
  </si>
  <si>
    <t>2019-2020 Budget</t>
  </si>
  <si>
    <t>2019-2020 Actual</t>
  </si>
  <si>
    <t>2020-2021 Budget</t>
  </si>
  <si>
    <t>2020-2021 Actual</t>
  </si>
  <si>
    <t>2021-2022 Budget</t>
  </si>
  <si>
    <t>2021-2022 Actual</t>
  </si>
  <si>
    <t>2022-2023 Budget</t>
  </si>
  <si>
    <t>Keep initiation, no increase</t>
  </si>
  <si>
    <t>Total no initiation, 7.5 % increase</t>
  </si>
  <si>
    <t>Income</t>
  </si>
  <si>
    <t xml:space="preserve"> </t>
  </si>
  <si>
    <t xml:space="preserve">Grants </t>
  </si>
  <si>
    <t>Total Income</t>
  </si>
  <si>
    <t>Cost of Goods Sold</t>
  </si>
  <si>
    <t>Docks (Maintenance, Launch and Haul Out)</t>
  </si>
  <si>
    <t>Race Expense</t>
  </si>
  <si>
    <t>Race Night BBQ Costs</t>
  </si>
  <si>
    <t>Learn To Sail Expenses</t>
  </si>
  <si>
    <t>Island Girls Expense</t>
  </si>
  <si>
    <t>Adult Learn to Sail Training Boat(s) Upkeep</t>
  </si>
  <si>
    <t>Youth Sailing Costs</t>
  </si>
  <si>
    <t>Social Commodore's Ball</t>
  </si>
  <si>
    <t>Social  Expense Haul Out/Launch Meals</t>
  </si>
  <si>
    <t>Social Expense Maple Leaf</t>
  </si>
  <si>
    <t>Social Expense Labour Day</t>
  </si>
  <si>
    <t>Social  Expense Other</t>
  </si>
  <si>
    <t>Ice Expense</t>
  </si>
  <si>
    <t>Vending Machine</t>
  </si>
  <si>
    <t>Regalia Expense</t>
  </si>
  <si>
    <t>Total Cost of Goods Sold</t>
  </si>
  <si>
    <t>Gross Profit</t>
  </si>
  <si>
    <t>Expenses</t>
  </si>
  <si>
    <t>Charitable Donation</t>
  </si>
  <si>
    <t>Building Cleaning and Misc</t>
  </si>
  <si>
    <t>Lawn and Garden Upkeep</t>
  </si>
  <si>
    <t>Repair -Property and  Buildings</t>
  </si>
  <si>
    <t>Plumbing repairs</t>
  </si>
  <si>
    <t>Gate Maintenance</t>
  </si>
  <si>
    <t>Building Project Expense</t>
  </si>
  <si>
    <t>New shed &amp; accrual increase of $2,000</t>
  </si>
  <si>
    <t>Repair  Workboat</t>
  </si>
  <si>
    <t>Dredging and Channel Expense</t>
  </si>
  <si>
    <t>Docks Repair &amp; Maintenance</t>
  </si>
  <si>
    <t>Increase accrual by $5,000</t>
  </si>
  <si>
    <t>Memberships - ILYA, OSA, BIA</t>
  </si>
  <si>
    <t>Insurance</t>
  </si>
  <si>
    <t>Property Taxes</t>
  </si>
  <si>
    <t>Gas and Heat</t>
  </si>
  <si>
    <t>Electrical</t>
  </si>
  <si>
    <t>Municipal Water</t>
  </si>
  <si>
    <t>Telephone and Internet</t>
  </si>
  <si>
    <t>Legal and Accounting</t>
  </si>
  <si>
    <t>Office/General Admin Expenses</t>
  </si>
  <si>
    <t>Advertising &amp; Promotion</t>
  </si>
  <si>
    <t>Bad Debt Expense</t>
  </si>
  <si>
    <t>Bank Charges</t>
  </si>
  <si>
    <t>Buy/Sell Learn to Sail Training Boats</t>
  </si>
  <si>
    <t>Buy/Sell Learn to Sail Training Boats - YS</t>
  </si>
  <si>
    <t>Accruals</t>
  </si>
  <si>
    <t>Total Expense</t>
  </si>
  <si>
    <t>Profit</t>
  </si>
  <si>
    <t>Accruals set aside (included in above):</t>
  </si>
  <si>
    <t>Dredging</t>
  </si>
  <si>
    <t>Building</t>
  </si>
  <si>
    <t>Docks</t>
  </si>
  <si>
    <t>Work Boats</t>
  </si>
  <si>
    <t xml:space="preserve">Youth Sailing </t>
  </si>
  <si>
    <t>Purchased life jackets, outboard &amp; sails</t>
  </si>
</sst>
</file>

<file path=xl/styles.xml><?xml version="1.0" encoding="utf-8"?>
<styleSheet xmlns="http://schemas.openxmlformats.org/spreadsheetml/2006/main">
  <numFmts count="2">
    <numFmt numFmtId="164" formatCode="&quot; &quot;[$CAD]* #,##0&quot; &quot;;&quot;-&quot;[$CAD]* #,##0&quot; &quot;;&quot; &quot;[$CAD]* &quot;-&quot;??&quot; &quot;"/>
    <numFmt numFmtId="165" formatCode="&quot; &quot;[$CAD]* #,##0.00&quot; &quot;;&quot;-&quot;[$CAD]* #,##0.00&quot; &quot;;&quot; &quot;[$CAD]* &quot;-&quot;??&quot; &quot;"/>
  </numFmts>
  <fonts count="7">
    <font>
      <sz val="11"/>
      <color indexed="8"/>
      <name val="Calibri"/>
    </font>
    <font>
      <sz val="12"/>
      <color indexed="8"/>
      <name val="Calibri"/>
    </font>
    <font>
      <b/>
      <sz val="11"/>
      <color indexed="8"/>
      <name val="Calibri"/>
    </font>
    <font>
      <b/>
      <sz val="14"/>
      <color indexed="22"/>
      <name val="Arial"/>
    </font>
    <font>
      <b/>
      <sz val="12"/>
      <color indexed="22"/>
      <name val="Arial"/>
    </font>
    <font>
      <b/>
      <sz val="8"/>
      <color indexed="8"/>
      <name val="Arial"/>
    </font>
    <font>
      <b/>
      <sz val="11"/>
      <color indexed="2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3"/>
      </right>
      <top style="thin">
        <color indexed="11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1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4"/>
      </right>
      <top style="thin">
        <color indexed="11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79">
    <xf numFmtId="0" fontId="0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/>
    <xf numFmtId="49" fontId="2" fillId="2" borderId="2" xfId="0" applyNumberFormat="1" applyFont="1" applyFill="1" applyBorder="1" applyAlignment="1"/>
    <xf numFmtId="49" fontId="2" fillId="3" borderId="3" xfId="0" applyNumberFormat="1" applyFont="1" applyFill="1" applyBorder="1" applyAlignment="1"/>
    <xf numFmtId="0" fontId="2" fillId="3" borderId="4" xfId="0" applyNumberFormat="1" applyFont="1" applyFill="1" applyBorder="1" applyAlignment="1"/>
    <xf numFmtId="49" fontId="2" fillId="3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49" fontId="2" fillId="3" borderId="7" xfId="0" applyNumberFormat="1" applyFont="1" applyFill="1" applyBorder="1" applyAlignment="1"/>
    <xf numFmtId="0" fontId="2" fillId="3" borderId="8" xfId="0" applyNumberFormat="1" applyFont="1" applyFill="1" applyBorder="1" applyAlignment="1"/>
    <xf numFmtId="49" fontId="2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0" fillId="0" borderId="0" xfId="0" applyNumberFormat="1" applyFont="1" applyAlignment="1"/>
    <xf numFmtId="49" fontId="3" fillId="4" borderId="11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left" vertical="center"/>
    </xf>
    <xf numFmtId="164" fontId="0" fillId="3" borderId="14" xfId="0" applyNumberFormat="1" applyFont="1" applyFill="1" applyBorder="1" applyAlignment="1"/>
    <xf numFmtId="0" fontId="0" fillId="3" borderId="15" xfId="0" applyFont="1" applyFill="1" applyBorder="1" applyAlignment="1"/>
    <xf numFmtId="0" fontId="0" fillId="0" borderId="16" xfId="0" applyFont="1" applyBorder="1" applyAlignment="1"/>
    <xf numFmtId="49" fontId="0" fillId="0" borderId="17" xfId="0" applyNumberFormat="1" applyFont="1" applyBorder="1" applyAlignment="1"/>
    <xf numFmtId="49" fontId="5" fillId="3" borderId="18" xfId="0" applyNumberFormat="1" applyFont="1" applyFill="1" applyBorder="1" applyAlignment="1">
      <alignment horizontal="left" wrapText="1"/>
    </xf>
    <xf numFmtId="164" fontId="0" fillId="3" borderId="18" xfId="0" applyNumberFormat="1" applyFont="1" applyFill="1" applyBorder="1" applyAlignment="1"/>
    <xf numFmtId="165" fontId="0" fillId="3" borderId="19" xfId="0" applyNumberFormat="1" applyFont="1" applyFill="1" applyBorder="1" applyAlignment="1"/>
    <xf numFmtId="165" fontId="0" fillId="0" borderId="19" xfId="0" applyNumberFormat="1" applyFont="1" applyBorder="1" applyAlignment="1"/>
    <xf numFmtId="164" fontId="0" fillId="0" borderId="20" xfId="0" applyNumberFormat="1" applyFont="1" applyBorder="1" applyAlignment="1"/>
    <xf numFmtId="0" fontId="0" fillId="0" borderId="19" xfId="0" applyNumberFormat="1" applyFont="1" applyBorder="1" applyAlignment="1"/>
    <xf numFmtId="164" fontId="0" fillId="0" borderId="18" xfId="0" applyNumberFormat="1" applyFont="1" applyBorder="1" applyAlignment="1"/>
    <xf numFmtId="164" fontId="0" fillId="6" borderId="18" xfId="0" applyNumberFormat="1" applyFont="1" applyFill="1" applyBorder="1" applyAlignment="1"/>
    <xf numFmtId="164" fontId="0" fillId="0" borderId="19" xfId="0" applyNumberFormat="1" applyFont="1" applyBorder="1" applyAlignment="1"/>
    <xf numFmtId="165" fontId="0" fillId="0" borderId="21" xfId="0" applyNumberFormat="1" applyFont="1" applyBorder="1" applyAlignment="1"/>
    <xf numFmtId="165" fontId="0" fillId="0" borderId="22" xfId="0" applyNumberFormat="1" applyFont="1" applyBorder="1" applyAlignment="1"/>
    <xf numFmtId="0" fontId="0" fillId="0" borderId="21" xfId="0" applyFont="1" applyBorder="1" applyAlignment="1"/>
    <xf numFmtId="0" fontId="0" fillId="0" borderId="23" xfId="0" applyFont="1" applyBorder="1" applyAlignment="1"/>
    <xf numFmtId="49" fontId="5" fillId="0" borderId="18" xfId="0" applyNumberFormat="1" applyFont="1" applyBorder="1" applyAlignment="1"/>
    <xf numFmtId="164" fontId="0" fillId="0" borderId="21" xfId="0" applyNumberFormat="1" applyFont="1" applyBorder="1" applyAlignment="1"/>
    <xf numFmtId="165" fontId="0" fillId="3" borderId="12" xfId="0" applyNumberFormat="1" applyFont="1" applyFill="1" applyBorder="1" applyAlignment="1"/>
    <xf numFmtId="49" fontId="4" fillId="4" borderId="24" xfId="0" applyNumberFormat="1" applyFont="1" applyFill="1" applyBorder="1" applyAlignment="1">
      <alignment horizontal="left"/>
    </xf>
    <xf numFmtId="164" fontId="6" fillId="4" borderId="25" xfId="0" applyNumberFormat="1" applyFont="1" applyFill="1" applyBorder="1" applyAlignment="1">
      <alignment horizontal="left" wrapText="1"/>
    </xf>
    <xf numFmtId="164" fontId="4" fillId="4" borderId="26" xfId="0" applyNumberFormat="1" applyFont="1" applyFill="1" applyBorder="1" applyAlignment="1">
      <alignment horizontal="left"/>
    </xf>
    <xf numFmtId="165" fontId="4" fillId="4" borderId="27" xfId="0" applyNumberFormat="1" applyFont="1" applyFill="1" applyBorder="1" applyAlignment="1">
      <alignment horizontal="left"/>
    </xf>
    <xf numFmtId="0" fontId="0" fillId="0" borderId="28" xfId="0" applyFont="1" applyBorder="1" applyAlignment="1"/>
    <xf numFmtId="0" fontId="5" fillId="3" borderId="29" xfId="0" applyFont="1" applyFill="1" applyBorder="1" applyAlignment="1">
      <alignment horizontal="left" wrapText="1"/>
    </xf>
    <xf numFmtId="164" fontId="0" fillId="3" borderId="26" xfId="0" applyNumberFormat="1" applyFont="1" applyFill="1" applyBorder="1" applyAlignment="1"/>
    <xf numFmtId="164" fontId="0" fillId="3" borderId="27" xfId="0" applyNumberFormat="1" applyFont="1" applyFill="1" applyBorder="1" applyAlignment="1"/>
    <xf numFmtId="49" fontId="4" fillId="0" borderId="13" xfId="0" applyNumberFormat="1" applyFont="1" applyBorder="1" applyAlignment="1">
      <alignment horizontal="left"/>
    </xf>
    <xf numFmtId="0" fontId="0" fillId="3" borderId="30" xfId="0" applyFont="1" applyFill="1" applyBorder="1" applyAlignment="1"/>
    <xf numFmtId="0" fontId="0" fillId="3" borderId="19" xfId="0" applyFont="1" applyFill="1" applyBorder="1" applyAlignment="1"/>
    <xf numFmtId="165" fontId="0" fillId="3" borderId="20" xfId="0" applyNumberFormat="1" applyFont="1" applyFill="1" applyBorder="1" applyAlignment="1"/>
    <xf numFmtId="49" fontId="5" fillId="2" borderId="18" xfId="0" applyNumberFormat="1" applyFont="1" applyFill="1" applyBorder="1" applyAlignment="1">
      <alignment horizontal="left" wrapText="1"/>
    </xf>
    <xf numFmtId="164" fontId="0" fillId="2" borderId="18" xfId="0" applyNumberFormat="1" applyFont="1" applyFill="1" applyBorder="1" applyAlignment="1"/>
    <xf numFmtId="165" fontId="0" fillId="2" borderId="18" xfId="0" applyNumberFormat="1" applyFont="1" applyFill="1" applyBorder="1" applyAlignment="1"/>
    <xf numFmtId="165" fontId="4" fillId="4" borderId="26" xfId="0" applyNumberFormat="1" applyFont="1" applyFill="1" applyBorder="1" applyAlignment="1">
      <alignment horizontal="left"/>
    </xf>
    <xf numFmtId="164" fontId="0" fillId="3" borderId="25" xfId="0" applyNumberFormat="1" applyFont="1" applyFill="1" applyBorder="1" applyAlignment="1"/>
    <xf numFmtId="0" fontId="0" fillId="0" borderId="31" xfId="0" applyFont="1" applyBorder="1" applyAlignment="1"/>
    <xf numFmtId="165" fontId="0" fillId="7" borderId="32" xfId="0" applyNumberFormat="1" applyFont="1" applyFill="1" applyBorder="1" applyAlignment="1"/>
    <xf numFmtId="49" fontId="0" fillId="7" borderId="33" xfId="0" applyNumberFormat="1" applyFont="1" applyFill="1" applyBorder="1" applyAlignment="1"/>
    <xf numFmtId="165" fontId="0" fillId="3" borderId="32" xfId="0" applyNumberFormat="1" applyFont="1" applyFill="1" applyBorder="1" applyAlignment="1"/>
    <xf numFmtId="0" fontId="0" fillId="0" borderId="34" xfId="0" applyFont="1" applyBorder="1" applyAlignment="1"/>
    <xf numFmtId="165" fontId="0" fillId="3" borderId="35" xfId="0" applyNumberFormat="1" applyFont="1" applyFill="1" applyBorder="1" applyAlignment="1"/>
    <xf numFmtId="0" fontId="0" fillId="0" borderId="36" xfId="0" applyFont="1" applyBorder="1" applyAlignment="1"/>
    <xf numFmtId="0" fontId="0" fillId="3" borderId="20" xfId="0" applyFont="1" applyFill="1" applyBorder="1" applyAlignment="1"/>
    <xf numFmtId="165" fontId="0" fillId="3" borderId="18" xfId="0" applyNumberFormat="1" applyFont="1" applyFill="1" applyBorder="1" applyAlignment="1"/>
    <xf numFmtId="49" fontId="4" fillId="4" borderId="18" xfId="0" applyNumberFormat="1" applyFont="1" applyFill="1" applyBorder="1" applyAlignment="1">
      <alignment horizontal="left"/>
    </xf>
    <xf numFmtId="164" fontId="6" fillId="4" borderId="18" xfId="0" applyNumberFormat="1" applyFont="1" applyFill="1" applyBorder="1" applyAlignment="1">
      <alignment horizontal="left" wrapText="1"/>
    </xf>
    <xf numFmtId="164" fontId="4" fillId="4" borderId="18" xfId="0" applyNumberFormat="1" applyFont="1" applyFill="1" applyBorder="1" applyAlignment="1">
      <alignment horizontal="left"/>
    </xf>
    <xf numFmtId="165" fontId="4" fillId="4" borderId="18" xfId="0" applyNumberFormat="1" applyFont="1" applyFill="1" applyBorder="1" applyAlignment="1">
      <alignment horizontal="left"/>
    </xf>
    <xf numFmtId="49" fontId="4" fillId="3" borderId="37" xfId="0" applyNumberFormat="1" applyFont="1" applyFill="1" applyBorder="1" applyAlignment="1">
      <alignment horizontal="left" vertical="center"/>
    </xf>
    <xf numFmtId="0" fontId="0" fillId="3" borderId="25" xfId="0" applyFont="1" applyFill="1" applyBorder="1" applyAlignment="1"/>
    <xf numFmtId="164" fontId="0" fillId="0" borderId="23" xfId="0" applyNumberFormat="1" applyFont="1" applyBorder="1" applyAlignment="1"/>
    <xf numFmtId="165" fontId="0" fillId="7" borderId="11" xfId="0" applyNumberFormat="1" applyFont="1" applyFill="1" applyBorder="1" applyAlignment="1"/>
    <xf numFmtId="0" fontId="5" fillId="3" borderId="18" xfId="0" applyFont="1" applyFill="1" applyBorder="1" applyAlignment="1">
      <alignment horizontal="left" wrapText="1"/>
    </xf>
    <xf numFmtId="0" fontId="5" fillId="3" borderId="38" xfId="0" applyFont="1" applyFill="1" applyBorder="1" applyAlignment="1">
      <alignment horizontal="left" wrapText="1"/>
    </xf>
    <xf numFmtId="164" fontId="0" fillId="3" borderId="38" xfId="0" applyNumberFormat="1" applyFont="1" applyFill="1" applyBorder="1" applyAlignment="1"/>
    <xf numFmtId="164" fontId="0" fillId="3" borderId="39" xfId="0" applyNumberFormat="1" applyFont="1" applyFill="1" applyBorder="1" applyAlignment="1"/>
    <xf numFmtId="0" fontId="0" fillId="3" borderId="23" xfId="0" applyFont="1" applyFill="1" applyBorder="1" applyAlignment="1"/>
    <xf numFmtId="164" fontId="0" fillId="3" borderId="22" xfId="0" applyNumberFormat="1" applyFont="1" applyFill="1" applyBorder="1" applyAlignme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</dxf>
    <dxf>
      <font>
        <b/>
        <color rgb="FF000000"/>
      </font>
      <fill>
        <patternFill patternType="solid">
          <fgColor indexed="16"/>
          <bgColor indexed="9"/>
        </patternFill>
      </fill>
      <border>
        <left style="thin">
          <color indexed="10"/>
        </left>
        <right style="thin">
          <color indexed="10"/>
        </right>
        <top style="thin">
          <color indexed="11"/>
        </top>
        <bottom style="thin">
          <color indexed="18"/>
        </bottom>
        <vertical style="thin">
          <color indexed="21"/>
        </vertical>
        <horizontal/>
      </border>
    </dxf>
    <dxf>
      <font>
        <color rgb="FF000000"/>
      </font>
      <border>
        <left/>
        <right/>
        <top style="thin">
          <color indexed="18"/>
        </top>
        <bottom style="thin">
          <color indexed="18"/>
        </bottom>
      </border>
    </dxf>
    <dxf>
      <font>
        <color rgb="FF000000"/>
      </font>
      <border>
        <left/>
        <right/>
        <top style="thin">
          <color indexed="18"/>
        </top>
        <bottom style="thin">
          <color indexed="18"/>
        </bottom>
      </border>
    </dxf>
    <dxf>
      <font>
        <color rgb="FF000000"/>
      </font>
      <border>
        <left/>
        <right/>
        <top style="thin">
          <color indexed="18"/>
        </top>
        <bottom style="thin">
          <color indexed="18"/>
        </bottom>
      </border>
    </dxf>
    <dxf>
      <font>
        <color rgb="FF000000"/>
      </font>
      <fill>
        <patternFill patternType="solid">
          <fgColor indexed="16"/>
          <bgColor indexed="19"/>
        </patternFill>
      </fill>
      <border>
        <left style="thin">
          <color indexed="10"/>
        </left>
        <right style="thin">
          <color indexed="10"/>
        </right>
        <top/>
        <bottom/>
        <vertical style="thin">
          <color indexed="20"/>
        </vertical>
        <horizontal/>
      </border>
    </dxf>
    <dxf>
      <font>
        <color rgb="FF000000"/>
      </font>
      <fill>
        <patternFill patternType="solid">
          <fgColor indexed="16"/>
          <bgColor indexed="19"/>
        </patternFill>
      </fill>
      <border>
        <left style="thin">
          <color indexed="10"/>
        </left>
        <right style="thin">
          <color indexed="10"/>
        </right>
        <top/>
        <bottom/>
        <vertical style="thin">
          <color indexed="20"/>
        </vertical>
        <horizontal/>
      </border>
    </dxf>
    <dxf>
      <font>
        <color rgb="FF000000"/>
      </font>
      <fill>
        <patternFill patternType="solid">
          <fgColor indexed="16"/>
          <bgColor indexed="19"/>
        </patternFill>
      </fill>
      <border>
        <left style="thin">
          <color indexed="10"/>
        </left>
        <right style="thin">
          <color indexed="10"/>
        </right>
        <top/>
        <bottom/>
        <vertical style="thin">
          <color indexed="20"/>
        </vertical>
        <horizontal/>
      </border>
    </dxf>
    <dxf>
      <font>
        <b/>
        <color rgb="FF000000"/>
      </font>
      <border>
        <left style="thin">
          <color indexed="10"/>
        </left>
        <right style="thin">
          <color indexed="13"/>
        </right>
        <top style="thin">
          <color indexed="18"/>
        </top>
        <bottom style="thin">
          <color indexed="18"/>
        </bottom>
        <vertical/>
        <horizontal/>
      </border>
    </dxf>
    <dxf>
      <font>
        <b/>
        <color rgb="FF000000"/>
      </font>
      <border>
        <left style="thin">
          <color indexed="10"/>
        </left>
        <right style="thin">
          <color indexed="13"/>
        </right>
        <top style="thin">
          <color indexed="18"/>
        </top>
        <bottom style="thin">
          <color indexed="18"/>
        </bottom>
        <vertical/>
        <horizontal/>
      </border>
    </dxf>
    <dxf>
      <font>
        <b/>
        <color rgb="FF000000"/>
      </font>
      <border>
        <left style="thin">
          <color indexed="10"/>
        </left>
        <right style="thin">
          <color indexed="13"/>
        </right>
        <top style="thin">
          <color indexed="18"/>
        </top>
        <bottom style="thin">
          <color indexed="18"/>
        </bottom>
        <vertical/>
        <horizontal/>
      </border>
    </dxf>
    <dxf>
      <font>
        <b/>
        <color rgb="FF000000"/>
      </font>
      <border>
        <left style="thin">
          <color indexed="10"/>
        </left>
        <right style="thin">
          <color indexed="13"/>
        </right>
        <top style="thin">
          <color indexed="10"/>
        </top>
        <bottom style="thin">
          <color indexed="10"/>
        </bottom>
        <vertical/>
        <horizontal style="thin">
          <color indexed="10"/>
        </horizontal>
      </border>
    </dxf>
    <dxf>
      <font>
        <b/>
        <color rgb="FF000000"/>
      </font>
      <border>
        <left style="thin">
          <color indexed="10"/>
        </left>
        <right style="thin">
          <color indexed="13"/>
        </right>
        <top style="thin">
          <color indexed="10"/>
        </top>
        <bottom style="thin">
          <color indexed="10"/>
        </bottom>
        <vertical/>
        <horizontal style="thin">
          <color indexed="10"/>
        </horizontal>
      </border>
    </dxf>
    <dxf>
      <font>
        <b/>
        <color rgb="FF000000"/>
      </font>
      <fill>
        <patternFill patternType="solid">
          <fgColor indexed="16"/>
          <bgColor indexed="9"/>
        </patternFill>
      </fill>
      <border>
        <left style="thin">
          <color indexed="11"/>
        </left>
        <right style="thin">
          <color indexed="11"/>
        </right>
        <top/>
        <bottom style="medium">
          <color indexed="11"/>
        </bottom>
        <vertical style="thin">
          <color indexed="11"/>
        </vertical>
        <horizontal/>
      </border>
    </dxf>
    <dxf>
      <font>
        <b/>
        <color rgb="FF000000"/>
      </font>
      <fill>
        <patternFill patternType="solid">
          <fgColor indexed="16"/>
          <bgColor indexed="9"/>
        </patternFill>
      </fill>
      <border>
        <left style="thin">
          <color indexed="11"/>
        </left>
        <right style="thin">
          <color indexed="11"/>
        </right>
        <top/>
        <bottom style="medium">
          <color indexed="11"/>
        </bottom>
        <vertical style="thin">
          <color indexed="11"/>
        </vertical>
        <horizontal/>
      </border>
    </dxf>
    <dxf>
      <font>
        <b/>
        <color rgb="FF000000"/>
      </font>
      <fill>
        <patternFill patternType="solid">
          <fgColor indexed="16"/>
          <bgColor indexed="9"/>
        </patternFill>
      </fill>
      <border>
        <left style="thin">
          <color indexed="11"/>
        </left>
        <right style="thin">
          <color indexed="11"/>
        </right>
        <top/>
        <bottom style="medium">
          <color indexed="11"/>
        </bottom>
        <vertical style="thin">
          <color indexed="11"/>
        </vertical>
        <horizontal/>
      </border>
    </dxf>
    <dxf>
      <font>
        <b/>
        <color rgb="FF000000"/>
      </font>
      <fill>
        <patternFill patternType="solid">
          <fgColor indexed="16"/>
          <bgColor indexed="9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1"/>
        </bottom>
        <vertical style="thin">
          <color indexed="17"/>
        </vertical>
        <horizontal/>
      </border>
    </dxf>
    <dxf>
      <font>
        <color rgb="FF00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  <vertical style="thin">
          <color indexed="15"/>
        </vertical>
        <horizontal style="thin">
          <color indexed="10"/>
        </horizontal>
      </border>
    </dxf>
  </dxfs>
  <tableStyles count="1">
    <tableStyle name="PivotStyleCustom01" count="17">
      <tableStyleElement type="wholeTable" dxfId="17"/>
      <tableStyleElement type="headerRow" dxfId="16"/>
      <tableStyleElement type="totalRow" dxfId="1"/>
      <tableStyleElement type="firstColumn" dxfId="12"/>
      <tableStyleElement type="lastColumn" dxfId="11"/>
      <tableStyleElement type="firstSubtotalColumn" dxfId="7"/>
      <tableStyleElement type="secondSubtotalColumn" dxfId="6"/>
      <tableStyleElement type="thirdSubtotalColumn" dxfId="5"/>
      <tableStyleElement type="firstSubtotalRow" dxfId="4"/>
      <tableStyleElement type="secondSubtotalRow" dxfId="3"/>
      <tableStyleElement type="thirdSubtotalRow" dxfId="2"/>
      <tableStyleElement type="firstColumnSubheading" dxfId="15"/>
      <tableStyleElement type="secondColumnSubheading" dxfId="14"/>
      <tableStyleElement type="thirdColumnSubheading" dxfId="13"/>
      <tableStyleElement type="firstRowSubheading" dxfId="10"/>
      <tableStyleElement type="secondRowSubheading" dxfId="9"/>
      <tableStyleElement type="thirdRowSubheading" dxfId="8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E5F1"/>
      <rgbColor rgb="FFD4D4D4"/>
      <rgbColor rgb="FF95B3D7"/>
      <rgbColor rgb="FFFFFFFF"/>
      <rgbColor rgb="FFAAAAAA"/>
      <rgbColor rgb="FFA4ACB5"/>
      <rgbColor rgb="FFDFDFDF"/>
      <rgbColor rgb="00000000"/>
      <rgbColor rgb="FFCAD9EB"/>
      <rgbColor rgb="FF4F81BD"/>
      <rgbColor rgb="FFD8D8D8"/>
      <rgbColor rgb="FFBFBFBF"/>
      <rgbColor rgb="FFD1D5DA"/>
      <rgbColor rgb="FF002060"/>
      <rgbColor rgb="FFD2DAE4"/>
      <rgbColor rgb="FFD6E3BC"/>
      <rgbColor rgb="FF9C0006"/>
      <rgbColor rgb="FFFFFF00"/>
      <rgbColor rgb="FFDAEEF3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7" recordCount="30">
  <cacheSource type="worksheet">
    <worksheetSource ref="A1:K31" sheet="Budget 2022-23"/>
  </cacheSource>
  <cacheFields count="13">
    <cacheField name="Account" numFmtId="0">
      <sharedItems containsNonDate="0" count="30">
        <s v="Income"/>
        <s v="Full Member Fees"/>
        <s v="Associate and Social Fees"/>
        <s v="Initiation Fees"/>
        <s v="Annual Dock Rental"/>
        <s v="Boat Storage"/>
        <s v="Cradle Storage"/>
        <s v="Small boat storage"/>
        <s v="Docks Income (Launch and  Haul Out)"/>
        <s v="Regatta Fees"/>
        <s v="Race Night BBQs"/>
        <s v="Adult Learn to Sail Tuition"/>
        <s v="Island Girls"/>
        <s v="Youth Sailing Fundraising"/>
        <s v="Youth Sailing Grants"/>
        <s v="Youth Sailing Tuition"/>
        <s v="Social Event Sales Commodore's Ball"/>
        <s v="Social Event Sales Launch and Haul Out"/>
        <s v="Social Event Sales Maple Leaf"/>
        <s v="Social Event Sales Labour Day Event"/>
        <s v="Social Event Sales Other"/>
        <s v="Regalia Sales"/>
        <s v="Gate Remote Sales"/>
        <s v="Billed Work Hours"/>
        <s v="Club Rental"/>
        <s v="Right of Way Fees"/>
        <s v="Ice"/>
        <s v="Misc Income"/>
        <s v="Interest Income"/>
        <s v="Total Income"/>
      </sharedItems>
    </cacheField>
    <cacheField name="2017-2018 Actual" numFmtId="0">
      <sharedItems containsNonDate="0" containsBlank="1" count="9">
        <m/>
        <s v="Overhead"/>
        <s v="Docks"/>
        <s v="Launch/Haul Out"/>
        <s v="Race"/>
        <s v="LTS"/>
        <s v="YS"/>
        <s v="Social"/>
        <s v="Merchandise"/>
      </sharedItems>
    </cacheField>
    <cacheField name="2018-2019 Budget" numFmtId="0">
      <sharedItems containsNonDate="0" containsBlank="1" count="2">
        <m/>
        <s v="Income"/>
      </sharedItems>
    </cacheField>
    <cacheField name="2018-2019 Actual" numFmtId="0">
      <sharedItems containsNonDate="0" containsString="0" containsBlank="1" containsNumber="1" minValue="51.66" maxValue="117943" count="28">
        <m/>
        <n v="27376"/>
        <n v="4400"/>
        <n v="4935"/>
        <n v="16486"/>
        <n v="3700"/>
        <n v="1395"/>
        <n v="9810"/>
        <n v="1414.25"/>
        <n v="2315.0500000000002"/>
        <n v="4910"/>
        <n v="4433"/>
        <n v="1018"/>
        <n v="10000"/>
        <n v="9560"/>
        <n v="2876"/>
        <n v="434"/>
        <n v="1558"/>
        <n v="1763"/>
        <n v="113"/>
        <n v="1371"/>
        <n v="2025"/>
        <n v="177"/>
        <n v="3660"/>
        <n v="345"/>
        <n v="290"/>
        <n v="51.66"/>
        <n v="117943"/>
      </sharedItems>
    </cacheField>
    <cacheField name="2019-2020 Budget" numFmtId="0">
      <sharedItems containsNonDate="0" containsString="0" containsBlank="1" containsNumber="1" containsInteger="1" minValue="0" maxValue="89760" count="21">
        <m/>
        <n v="27500"/>
        <n v="4400"/>
        <n v="5000"/>
        <n v="16000"/>
        <n v="3500"/>
        <n v="1300"/>
        <n v="9000"/>
        <n v="1400"/>
        <n v="2300"/>
        <n v="4620"/>
        <n v="2700"/>
        <n v="700"/>
        <n v="1500"/>
        <n v="1600"/>
        <n v="0"/>
        <n v="400"/>
        <n v="3540"/>
        <n v="550"/>
        <n v="250"/>
        <n v="89760"/>
      </sharedItems>
    </cacheField>
    <cacheField name="2019-2020 Actual" numFmtId="0">
      <sharedItems containsNonDate="0" containsString="0" containsBlank="1" containsNumber="1" containsInteger="1" minValue="53" maxValue="119149" count="29">
        <m/>
        <n v="28737"/>
        <n v="6324"/>
        <n v="5930"/>
        <n v="15524"/>
        <n v="3700"/>
        <n v="1350"/>
        <n v="9195"/>
        <n v="681"/>
        <n v="2761"/>
        <n v="5677"/>
        <n v="624"/>
        <n v="677"/>
        <n v="7000"/>
        <n v="16655"/>
        <n v="3080"/>
        <n v="358"/>
        <n v="1519"/>
        <n v="1600"/>
        <n v="1983"/>
        <n v="872"/>
        <n v="53"/>
        <n v="1955"/>
        <n v="398"/>
        <n v="3660"/>
        <n v="384"/>
        <n v="362"/>
        <n v="205"/>
        <n v="119149"/>
      </sharedItems>
    </cacheField>
    <cacheField name="2020-2021 Budget" numFmtId="0">
      <sharedItems containsNonDate="0" containsString="0" containsBlank="1" containsNumber="1" containsInteger="1" minValue="0" maxValue="89760" count="22">
        <m/>
        <n v="27500"/>
        <n v="4400"/>
        <n v="5000"/>
        <n v="16000"/>
        <n v="3500"/>
        <n v="1300"/>
        <n v="9000"/>
        <n v="1400"/>
        <n v="2300"/>
        <n v="4620"/>
        <n v="677"/>
        <n v="2700"/>
        <n v="700"/>
        <n v="1500"/>
        <n v="1600"/>
        <n v="0"/>
        <n v="400"/>
        <n v="3540"/>
        <n v="550"/>
        <n v="250"/>
        <n v="89760"/>
      </sharedItems>
    </cacheField>
    <cacheField name="2020-2021 Actual" numFmtId="0">
      <sharedItems containsNonDate="0" containsString="0" containsBlank="1" containsNumber="1" minValue="0" maxValue="73417" count="21">
        <m/>
        <n v="26771.25"/>
        <n v="4180"/>
        <n v="1510"/>
        <n v="12955.2"/>
        <n v="3500"/>
        <n v="1620"/>
        <n v="9972.08"/>
        <n v="106.19"/>
        <n v="676.99"/>
        <n v="0"/>
        <n v="5130"/>
        <n v="2238.94"/>
        <n v="1133.05"/>
        <n v="655.45"/>
        <n v="265.5"/>
        <n v="88.5"/>
        <n v="3660"/>
        <n v="87.29"/>
        <n v="132.13"/>
        <n v="73417"/>
      </sharedItems>
    </cacheField>
    <cacheField name="2021-2022 Budget" numFmtId="0">
      <sharedItems containsNonDate="0" containsString="0" containsBlank="1" containsNumber="1" containsInteger="1" minValue="0" maxValue="95740" count="25">
        <m/>
        <n v="26620"/>
        <n v="4400"/>
        <n v="5000"/>
        <n v="15120"/>
        <n v="3500"/>
        <n v="1300"/>
        <n v="500"/>
        <n v="9000"/>
        <n v="1400"/>
        <n v="2300"/>
        <n v="4620"/>
        <n v="3000"/>
        <n v="6400"/>
        <n v="2700"/>
        <n v="350"/>
        <n v="1500"/>
        <n v="1600"/>
        <n v="0"/>
        <n v="120"/>
        <n v="3660"/>
        <n v="300"/>
        <n v="250"/>
        <n v="100"/>
        <n v="95740"/>
      </sharedItems>
    </cacheField>
    <cacheField name="2021-2022 Actual" numFmtId="0">
      <sharedItems containsNonDate="0" containsString="0" containsBlank="1" containsNumber="1" minValue="0" maxValue="93360.95" count="23">
        <m/>
        <n v="27173"/>
        <n v="3561"/>
        <n v="4950"/>
        <n v="16099"/>
        <n v="3700"/>
        <n v="1530"/>
        <n v="0"/>
        <n v="11191"/>
        <n v="323"/>
        <n v="657.52"/>
        <n v="1540"/>
        <n v="2000"/>
        <n v="13075"/>
        <n v="667.52"/>
        <n v="425"/>
        <n v="60"/>
        <n v="44"/>
        <n v="3660"/>
        <n v="144"/>
        <n v="2464.7800000000002"/>
        <n v="96.13"/>
        <n v="93360.95"/>
      </sharedItems>
    </cacheField>
    <cacheField name="2022-2023 Budget" numFmtId="0">
      <sharedItems containsNonDate="0" containsString="0" containsBlank="1" containsNumber="1" containsInteger="1" minValue="0" maxValue="124945" count="25">
        <m/>
        <n v="27830"/>
        <n v="4180"/>
        <n v="4500"/>
        <n v="15500"/>
        <n v="3600"/>
        <n v="1485"/>
        <n v="500"/>
        <n v="11300"/>
        <n v="1000"/>
        <n v="800"/>
        <n v="7760"/>
        <n v="0"/>
        <n v="2000"/>
        <n v="25600"/>
        <n v="7500"/>
        <n v="400"/>
        <n v="1500"/>
        <n v="1600"/>
        <n v="120"/>
        <n v="100"/>
        <n v="4170"/>
        <n v="150"/>
        <n v="250"/>
        <n v="124945"/>
      </sharedItems>
    </cacheField>
    <cacheField name="Keep initiation, no increase" numFmtId="0">
      <sharedItems containsNonDate="0" containsString="0" containsBlank="1" containsNumber="1" minValue="0" maxValue="120718.85" count="26">
        <m/>
        <n v="28535.85"/>
        <n v="1980"/>
        <n v="3750"/>
        <n v="14751"/>
        <n v="3800"/>
        <n v="1485"/>
        <n v="0"/>
        <n v="12233"/>
        <n v="562"/>
        <n v="1120"/>
        <n v="5505"/>
        <n v="2925"/>
        <n v="26650"/>
        <n v="367"/>
        <n v="1027"/>
        <n v="637"/>
        <n v="4124"/>
        <n v="2222"/>
        <n v="150"/>
        <n v="3300"/>
        <n v="188"/>
        <n v="4422"/>
        <n v="500"/>
        <n v="297"/>
        <n v="120718.85"/>
      </sharedItems>
    </cacheField>
    <cacheField name="Total no initiation, 7.5 % increase" numFmtId="0">
      <sharedItems containsNonDate="0" containsString="0" containsBlank="1" containsNumber="1" minValue="0" maxValue="124878.875" count="23">
        <m/>
        <n v="29266.875"/>
        <n v="5439.5"/>
        <n v="15802.5"/>
        <n v="3600"/>
        <n v="1935"/>
        <n v="500"/>
        <n v="12785"/>
        <n v="1000"/>
        <n v="800"/>
        <n v="7760"/>
        <n v="0"/>
        <n v="2000"/>
        <n v="25600"/>
        <n v="7500"/>
        <n v="400"/>
        <n v="120"/>
        <n v="1500"/>
        <n v="100"/>
        <n v="4170"/>
        <n v="150"/>
        <n v="250"/>
        <n v="124878.875"/>
      </sharedItems>
    </cacheField>
  </cacheFields>
  <extLst>
    <ext xmlns:x14="http://schemas.microsoft.com/office/spreadsheetml/2009/9/main">
      <x14:pivotCacheDefinition/>
    </ext>
  </extLst>
</pivotCacheDefinition>
</file>

<file path=xl/pivotCache/pivotCacheRecords1.xml><?xml version="1.0" encoding="utf-8"?>
<pivotCacheRecords xmlns:r="http://schemas.openxmlformats.org/officeDocument/2006/relationships" xmlns="http://schemas.openxmlformats.org/spreadsheetml/2006/main" count="30">
  <r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</r>
  <r>
    <x v="2"/>
    <x v="1"/>
    <x v="1"/>
    <x v="2"/>
    <x v="2"/>
    <x v="2"/>
    <x v="2"/>
    <x v="2"/>
    <x v="2"/>
    <x v="2"/>
    <x v="2"/>
    <x v="2"/>
    <x v="2"/>
  </r>
  <r>
    <x v="3"/>
    <x v="1"/>
    <x v="1"/>
    <x v="3"/>
    <x v="3"/>
    <x v="3"/>
    <x v="3"/>
    <x v="3"/>
    <x v="3"/>
    <x v="3"/>
    <x v="3"/>
    <x v="3"/>
    <x v="0"/>
  </r>
  <r>
    <x v="4"/>
    <x v="2"/>
    <x v="1"/>
    <x v="4"/>
    <x v="4"/>
    <x v="4"/>
    <x v="4"/>
    <x v="4"/>
    <x v="4"/>
    <x v="4"/>
    <x v="4"/>
    <x v="4"/>
    <x v="3"/>
  </r>
  <r>
    <x v="5"/>
    <x v="2"/>
    <x v="1"/>
    <x v="5"/>
    <x v="5"/>
    <x v="5"/>
    <x v="5"/>
    <x v="5"/>
    <x v="5"/>
    <x v="5"/>
    <x v="5"/>
    <x v="5"/>
    <x v="4"/>
  </r>
  <r>
    <x v="6"/>
    <x v="2"/>
    <x v="1"/>
    <x v="6"/>
    <x v="6"/>
    <x v="6"/>
    <x v="6"/>
    <x v="6"/>
    <x v="6"/>
    <x v="6"/>
    <x v="6"/>
    <x v="6"/>
    <x v="5"/>
  </r>
  <r>
    <x v="7"/>
    <x v="2"/>
    <x v="1"/>
    <x v="0"/>
    <x v="0"/>
    <x v="0"/>
    <x v="0"/>
    <x v="0"/>
    <x v="7"/>
    <x v="7"/>
    <x v="7"/>
    <x v="7"/>
    <x v="6"/>
  </r>
  <r>
    <x v="8"/>
    <x v="3"/>
    <x v="1"/>
    <x v="7"/>
    <x v="7"/>
    <x v="7"/>
    <x v="7"/>
    <x v="7"/>
    <x v="8"/>
    <x v="8"/>
    <x v="8"/>
    <x v="8"/>
    <x v="7"/>
  </r>
  <r>
    <x v="9"/>
    <x v="4"/>
    <x v="1"/>
    <x v="8"/>
    <x v="8"/>
    <x v="8"/>
    <x v="8"/>
    <x v="8"/>
    <x v="9"/>
    <x v="9"/>
    <x v="9"/>
    <x v="9"/>
    <x v="8"/>
  </r>
  <r>
    <x v="10"/>
    <x v="4"/>
    <x v="1"/>
    <x v="9"/>
    <x v="9"/>
    <x v="9"/>
    <x v="9"/>
    <x v="9"/>
    <x v="10"/>
    <x v="10"/>
    <x v="10"/>
    <x v="10"/>
    <x v="9"/>
  </r>
  <r>
    <x v="11"/>
    <x v="5"/>
    <x v="1"/>
    <x v="10"/>
    <x v="10"/>
    <x v="10"/>
    <x v="10"/>
    <x v="10"/>
    <x v="11"/>
    <x v="11"/>
    <x v="11"/>
    <x v="11"/>
    <x v="10"/>
  </r>
  <r>
    <x v="12"/>
    <x v="0"/>
    <x v="1"/>
    <x v="11"/>
    <x v="0"/>
    <x v="11"/>
    <x v="0"/>
    <x v="10"/>
    <x v="0"/>
    <x v="7"/>
    <x v="12"/>
    <x v="7"/>
    <x v="11"/>
  </r>
  <r>
    <x v="13"/>
    <x v="6"/>
    <x v="1"/>
    <x v="12"/>
    <x v="0"/>
    <x v="12"/>
    <x v="11"/>
    <x v="10"/>
    <x v="0"/>
    <x v="7"/>
    <x v="12"/>
    <x v="7"/>
    <x v="11"/>
  </r>
  <r>
    <x v="14"/>
    <x v="6"/>
    <x v="1"/>
    <x v="13"/>
    <x v="0"/>
    <x v="13"/>
    <x v="0"/>
    <x v="11"/>
    <x v="12"/>
    <x v="12"/>
    <x v="13"/>
    <x v="12"/>
    <x v="12"/>
  </r>
  <r>
    <x v="15"/>
    <x v="6"/>
    <x v="1"/>
    <x v="14"/>
    <x v="0"/>
    <x v="14"/>
    <x v="0"/>
    <x v="10"/>
    <x v="13"/>
    <x v="13"/>
    <x v="14"/>
    <x v="13"/>
    <x v="13"/>
  </r>
  <r>
    <x v="16"/>
    <x v="7"/>
    <x v="1"/>
    <x v="15"/>
    <x v="11"/>
    <x v="15"/>
    <x v="12"/>
    <x v="12"/>
    <x v="14"/>
    <x v="7"/>
    <x v="15"/>
    <x v="7"/>
    <x v="14"/>
  </r>
  <r>
    <x v="17"/>
    <x v="7"/>
    <x v="1"/>
    <x v="16"/>
    <x v="12"/>
    <x v="16"/>
    <x v="13"/>
    <x v="10"/>
    <x v="15"/>
    <x v="7"/>
    <x v="16"/>
    <x v="14"/>
    <x v="15"/>
  </r>
  <r>
    <x v="18"/>
    <x v="7"/>
    <x v="1"/>
    <x v="17"/>
    <x v="13"/>
    <x v="17"/>
    <x v="14"/>
    <x v="10"/>
    <x v="16"/>
    <x v="7"/>
    <x v="17"/>
    <x v="15"/>
    <x v="9"/>
  </r>
  <r>
    <x v="19"/>
    <x v="7"/>
    <x v="1"/>
    <x v="18"/>
    <x v="14"/>
    <x v="18"/>
    <x v="15"/>
    <x v="10"/>
    <x v="17"/>
    <x v="14"/>
    <x v="18"/>
    <x v="16"/>
    <x v="9"/>
  </r>
  <r>
    <x v="20"/>
    <x v="7"/>
    <x v="1"/>
    <x v="19"/>
    <x v="15"/>
    <x v="19"/>
    <x v="16"/>
    <x v="13"/>
    <x v="18"/>
    <x v="7"/>
    <x v="9"/>
    <x v="17"/>
    <x v="12"/>
  </r>
  <r>
    <x v="21"/>
    <x v="8"/>
    <x v="1"/>
    <x v="20"/>
    <x v="13"/>
    <x v="20"/>
    <x v="14"/>
    <x v="14"/>
    <x v="7"/>
    <x v="15"/>
    <x v="7"/>
    <x v="18"/>
    <x v="6"/>
  </r>
  <r>
    <x v="22"/>
    <x v="8"/>
    <x v="1"/>
    <x v="0"/>
    <x v="0"/>
    <x v="21"/>
    <x v="0"/>
    <x v="15"/>
    <x v="19"/>
    <x v="16"/>
    <x v="19"/>
    <x v="19"/>
    <x v="16"/>
  </r>
  <r>
    <x v="23"/>
    <x v="1"/>
    <x v="1"/>
    <x v="21"/>
    <x v="13"/>
    <x v="22"/>
    <x v="14"/>
    <x v="10"/>
    <x v="16"/>
    <x v="7"/>
    <x v="17"/>
    <x v="20"/>
    <x v="17"/>
  </r>
  <r>
    <x v="24"/>
    <x v="1"/>
    <x v="1"/>
    <x v="22"/>
    <x v="16"/>
    <x v="23"/>
    <x v="17"/>
    <x v="16"/>
    <x v="18"/>
    <x v="17"/>
    <x v="20"/>
    <x v="21"/>
    <x v="18"/>
  </r>
  <r>
    <x v="25"/>
    <x v="1"/>
    <x v="1"/>
    <x v="23"/>
    <x v="17"/>
    <x v="24"/>
    <x v="18"/>
    <x v="17"/>
    <x v="20"/>
    <x v="18"/>
    <x v="21"/>
    <x v="22"/>
    <x v="19"/>
  </r>
  <r>
    <x v="26"/>
    <x v="8"/>
    <x v="1"/>
    <x v="24"/>
    <x v="18"/>
    <x v="25"/>
    <x v="19"/>
    <x v="10"/>
    <x v="21"/>
    <x v="19"/>
    <x v="22"/>
    <x v="21"/>
    <x v="20"/>
  </r>
  <r>
    <x v="27"/>
    <x v="8"/>
    <x v="1"/>
    <x v="25"/>
    <x v="19"/>
    <x v="26"/>
    <x v="20"/>
    <x v="18"/>
    <x v="22"/>
    <x v="20"/>
    <x v="23"/>
    <x v="23"/>
    <x v="21"/>
  </r>
  <r>
    <x v="28"/>
    <x v="1"/>
    <x v="1"/>
    <x v="26"/>
    <x v="0"/>
    <x v="27"/>
    <x v="0"/>
    <x v="19"/>
    <x v="23"/>
    <x v="21"/>
    <x v="20"/>
    <x v="24"/>
    <x v="18"/>
  </r>
  <r>
    <x v="29"/>
    <x v="0"/>
    <x v="0"/>
    <x v="27"/>
    <x v="20"/>
    <x v="28"/>
    <x v="21"/>
    <x v="20"/>
    <x v="24"/>
    <x v="22"/>
    <x v="24"/>
    <x v="25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utoFormatId="0" applyNumberFormats="0" applyBorderFormats="0" applyFontFormats="0" applyPatternFormats="0" applyAlignmentFormats="0" applyWidthHeightFormats="1" dataCaption="" missingCaption="" pivotTableStyle="PivotStyleCustom01" updatedVersion="7" useAutoFormatting="1" createdVersion="7" indent="0" showEmptyRow="1" showEmptyCol="1" compact="0" compactData="0" multipleFieldFilters="0">
  <location ref="A4:B33" firstHeaderRow="1" firstDataRow="1" firstDataCol="1" rowPageCount="1" colPageCount="1"/>
  <pivotFields count="13">
    <pivotField name="Account" axis="axisRow" compact="0" numFmtId="49" outline="0" showAll="0" sortType="ascending" defaultSubtotal="0">
      <items count="30">
        <item x="11"/>
        <item x="4"/>
        <item x="2"/>
        <item x="23"/>
        <item x="5"/>
        <item x="24"/>
        <item x="6"/>
        <item x="8"/>
        <item x="1"/>
        <item x="22"/>
        <item x="26"/>
        <item x="0"/>
        <item x="3"/>
        <item x="28"/>
        <item x="12"/>
        <item x="27"/>
        <item x="10"/>
        <item x="21"/>
        <item x="9"/>
        <item x="25"/>
        <item x="7"/>
        <item x="16"/>
        <item x="19"/>
        <item x="17"/>
        <item x="18"/>
        <item x="20"/>
        <item x="29"/>
        <item x="13"/>
        <item x="14"/>
        <item x="15"/>
      </items>
    </pivotField>
    <pivotField name="Department" compact="0" outline="0" showAll="0">
      <items count="10">
        <item x="0"/>
        <item x="2"/>
        <item x="5"/>
        <item x="3"/>
        <item x="8"/>
        <item x="1"/>
        <item x="4"/>
        <item x="7"/>
        <item x="6"/>
        <item t="default" sd="0"/>
      </items>
    </pivotField>
    <pivotField name="Type" axis="axisPage" compact="0" outline="0" multipleItemSelectionAllowed="1" showAll="0">
      <items count="3">
        <item h="1" x="0"/>
        <item x="1"/>
        <item t="default" sd="0"/>
      </items>
    </pivotField>
    <pivotField name="2017-2018 Actual" compact="0" outline="0" showAll="0">
      <items count="29">
        <item x="0"/>
        <item x="26"/>
        <item x="19"/>
        <item x="22"/>
        <item x="25"/>
        <item x="24"/>
        <item x="16"/>
        <item x="12"/>
        <item x="20"/>
        <item x="6"/>
        <item x="8"/>
        <item x="17"/>
        <item x="18"/>
        <item x="21"/>
        <item x="9"/>
        <item x="15"/>
        <item x="23"/>
        <item x="5"/>
        <item x="2"/>
        <item x="11"/>
        <item x="10"/>
        <item x="3"/>
        <item x="14"/>
        <item x="7"/>
        <item x="13"/>
        <item x="4"/>
        <item x="1"/>
        <item x="27"/>
        <item t="default" sd="0"/>
      </items>
    </pivotField>
    <pivotField name="2018-2019 Budget" compact="0" outline="0" showAll="0">
      <items count="22">
        <item x="0"/>
        <item x="15"/>
        <item x="19"/>
        <item x="16"/>
        <item x="18"/>
        <item x="12"/>
        <item x="6"/>
        <item x="8"/>
        <item x="13"/>
        <item x="14"/>
        <item x="9"/>
        <item x="11"/>
        <item x="5"/>
        <item x="17"/>
        <item x="2"/>
        <item x="10"/>
        <item x="3"/>
        <item x="7"/>
        <item x="4"/>
        <item x="1"/>
        <item x="20"/>
        <item t="default" sd="0"/>
      </items>
    </pivotField>
    <pivotField name="2018-2019 Actual" compact="0" outline="0" showAll="0">
      <items count="30">
        <item x="0"/>
        <item x="21"/>
        <item x="27"/>
        <item x="16"/>
        <item x="26"/>
        <item x="25"/>
        <item x="23"/>
        <item x="11"/>
        <item x="12"/>
        <item x="8"/>
        <item x="20"/>
        <item x="6"/>
        <item x="17"/>
        <item x="18"/>
        <item x="22"/>
        <item x="19"/>
        <item x="9"/>
        <item x="15"/>
        <item x="24"/>
        <item x="5"/>
        <item x="10"/>
        <item x="3"/>
        <item x="2"/>
        <item x="13"/>
        <item x="7"/>
        <item x="4"/>
        <item x="14"/>
        <item x="1"/>
        <item x="28"/>
        <item t="default" sd="0"/>
      </items>
    </pivotField>
    <pivotField name="2019-2020 Budget" compact="0" outline="0" showAll="0">
      <items count="23">
        <item x="0"/>
        <item x="16"/>
        <item x="20"/>
        <item x="17"/>
        <item x="19"/>
        <item x="11"/>
        <item x="13"/>
        <item x="6"/>
        <item x="8"/>
        <item x="14"/>
        <item x="15"/>
        <item x="9"/>
        <item x="12"/>
        <item x="5"/>
        <item x="18"/>
        <item x="2"/>
        <item x="10"/>
        <item x="3"/>
        <item x="7"/>
        <item x="4"/>
        <item x="1"/>
        <item x="21"/>
        <item t="default" sd="0"/>
      </items>
    </pivotField>
    <pivotField name="2019-2020 Actual" compact="0" outline="0" showAll="0">
      <items count="22">
        <item x="0"/>
        <item x="10"/>
        <item x="18"/>
        <item x="16"/>
        <item x="8"/>
        <item x="19"/>
        <item x="15"/>
        <item x="14"/>
        <item x="9"/>
        <item x="13"/>
        <item x="3"/>
        <item x="6"/>
        <item x="12"/>
        <item x="5"/>
        <item x="17"/>
        <item x="2"/>
        <item x="11"/>
        <item x="7"/>
        <item x="4"/>
        <item x="1"/>
        <item x="20"/>
        <item t="default" sd="0"/>
      </items>
    </pivotField>
    <pivotField name="2020-2021 Budget" compact="0" outline="0" showAll="0">
      <items count="26">
        <item x="0"/>
        <item x="18"/>
        <item x="23"/>
        <item x="19"/>
        <item x="22"/>
        <item x="21"/>
        <item x="15"/>
        <item x="7"/>
        <item x="6"/>
        <item x="9"/>
        <item x="16"/>
        <item x="17"/>
        <item x="10"/>
        <item x="14"/>
        <item x="12"/>
        <item x="5"/>
        <item x="20"/>
        <item x="2"/>
        <item x="11"/>
        <item x="3"/>
        <item x="13"/>
        <item x="8"/>
        <item x="4"/>
        <item x="1"/>
        <item x="24"/>
        <item t="default" sd="0"/>
      </items>
    </pivotField>
    <pivotField name="2020-2021 Actual" compact="0" outline="0" showAll="0">
      <items count="24">
        <item x="0"/>
        <item x="7"/>
        <item x="17"/>
        <item x="16"/>
        <item x="21"/>
        <item x="19"/>
        <item x="9"/>
        <item x="15"/>
        <item x="10"/>
        <item x="14"/>
        <item x="6"/>
        <item x="11"/>
        <item x="12"/>
        <item x="20"/>
        <item x="2"/>
        <item x="18"/>
        <item x="5"/>
        <item x="3"/>
        <item x="8"/>
        <item x="13"/>
        <item x="4"/>
        <item x="1"/>
        <item x="22"/>
        <item t="default" sd="0"/>
      </items>
    </pivotField>
    <pivotField name="2021-2022 Budget" compact="0" outline="0" showAll="0">
      <items count="26">
        <item x="0"/>
        <item x="12"/>
        <item x="20"/>
        <item x="19"/>
        <item x="22"/>
        <item x="23"/>
        <item x="16"/>
        <item x="7"/>
        <item x="10"/>
        <item x="9"/>
        <item x="6"/>
        <item x="17"/>
        <item x="18"/>
        <item x="13"/>
        <item x="5"/>
        <item x="21"/>
        <item x="2"/>
        <item x="3"/>
        <item x="15"/>
        <item x="11"/>
        <item x="8"/>
        <item x="4"/>
        <item x="14"/>
        <item x="1"/>
        <item x="24"/>
        <item t="default" sd="0"/>
      </items>
    </pivotField>
    <pivotField name="2021-2022 Actual" compact="0" outline="0" showAll="0">
      <items count="27">
        <item x="0"/>
        <item x="7"/>
        <item x="19"/>
        <item x="21"/>
        <item x="24"/>
        <item x="14"/>
        <item x="23"/>
        <item x="9"/>
        <item x="16"/>
        <item x="15"/>
        <item x="10"/>
        <item x="6"/>
        <item x="2"/>
        <item x="18"/>
        <item x="12"/>
        <item x="20"/>
        <item x="3"/>
        <item x="5"/>
        <item x="17"/>
        <item x="22"/>
        <item x="11"/>
        <item x="8"/>
        <item x="4"/>
        <item x="13"/>
        <item x="1"/>
        <item x="25"/>
        <item t="default" sd="0"/>
      </items>
    </pivotField>
    <pivotField name="2022-2023 Budget" dataField="1" compact="0" outline="0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 t="grand">
      <x/>
    </i>
  </rowItems>
  <colItems count="1">
    <i/>
  </colItems>
  <pageFields count="1">
    <pageField fld="2" hier="-1"/>
  </pageFields>
  <dataFields count="1">
    <dataField name="Sum of 2022-2023 Budget" fld="12"/>
  </dataFields>
  <pivotTableStyleInfo name="PivotStyleCustom01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showGridLines="0" workbookViewId="0">
      <selection sqref="A1:B1"/>
    </sheetView>
  </sheetViews>
  <sheetFormatPr defaultColWidth="13.28515625" defaultRowHeight="17.45" customHeight="1"/>
  <cols>
    <col min="1" max="1" width="42.7109375" style="1" customWidth="1"/>
    <col min="2" max="2" width="23.28515625" style="1" customWidth="1"/>
    <col min="3" max="3" width="13.28515625" style="1" customWidth="1"/>
    <col min="4" max="16384" width="13.28515625" style="1"/>
  </cols>
  <sheetData>
    <row r="1" spans="1:2" ht="12.4" customHeight="1">
      <c r="A1" s="78" t="s">
        <v>0</v>
      </c>
      <c r="B1" s="78"/>
    </row>
    <row r="2" spans="1:2" ht="17.45" customHeight="1">
      <c r="A2" t="s">
        <v>1</v>
      </c>
      <c r="B2" t="s">
        <v>2</v>
      </c>
    </row>
    <row r="4" spans="1:2" ht="15.4" customHeight="1">
      <c r="A4" s="2" t="s">
        <v>3</v>
      </c>
      <c r="B4" s="3" t="s">
        <v>4</v>
      </c>
    </row>
    <row r="5" spans="1:2" ht="15.4" customHeight="1">
      <c r="A5" s="4" t="s">
        <v>5</v>
      </c>
      <c r="B5" s="5">
        <v>7760</v>
      </c>
    </row>
    <row r="6" spans="1:2" ht="15" customHeight="1">
      <c r="A6" s="6" t="s">
        <v>6</v>
      </c>
      <c r="B6" s="7">
        <v>15802.5</v>
      </c>
    </row>
    <row r="7" spans="1:2" ht="15" customHeight="1">
      <c r="A7" s="6" t="s">
        <v>7</v>
      </c>
      <c r="B7" s="7">
        <v>5439.5</v>
      </c>
    </row>
    <row r="8" spans="1:2" ht="15" customHeight="1">
      <c r="A8" s="6" t="s">
        <v>8</v>
      </c>
      <c r="B8" s="7">
        <v>1500</v>
      </c>
    </row>
    <row r="9" spans="1:2" ht="15" customHeight="1">
      <c r="A9" s="6" t="s">
        <v>9</v>
      </c>
      <c r="B9" s="7">
        <v>3600</v>
      </c>
    </row>
    <row r="10" spans="1:2" ht="15" customHeight="1">
      <c r="A10" s="6" t="s">
        <v>10</v>
      </c>
      <c r="B10" s="7">
        <v>100</v>
      </c>
    </row>
    <row r="11" spans="1:2" ht="15" customHeight="1">
      <c r="A11" s="6" t="s">
        <v>11</v>
      </c>
      <c r="B11" s="7">
        <v>1935</v>
      </c>
    </row>
    <row r="12" spans="1:2" ht="15" customHeight="1">
      <c r="A12" s="6" t="s">
        <v>12</v>
      </c>
      <c r="B12" s="7">
        <v>12785</v>
      </c>
    </row>
    <row r="13" spans="1:2" ht="15" customHeight="1">
      <c r="A13" s="6" t="s">
        <v>13</v>
      </c>
      <c r="B13" s="7">
        <v>29266.875</v>
      </c>
    </row>
    <row r="14" spans="1:2" ht="15" customHeight="1">
      <c r="A14" s="6" t="s">
        <v>14</v>
      </c>
      <c r="B14" s="7">
        <v>120</v>
      </c>
    </row>
    <row r="15" spans="1:2" ht="15" customHeight="1">
      <c r="A15" s="6" t="s">
        <v>15</v>
      </c>
      <c r="B15" s="7">
        <v>150</v>
      </c>
    </row>
    <row r="16" spans="1:2" ht="15" customHeight="1">
      <c r="A16" s="6" t="s">
        <v>16</v>
      </c>
      <c r="B16" s="7">
        <v>0</v>
      </c>
    </row>
    <row r="17" spans="1:2" ht="15" customHeight="1">
      <c r="A17" s="6" t="s">
        <v>17</v>
      </c>
      <c r="B17" s="7">
        <v>100</v>
      </c>
    </row>
    <row r="18" spans="1:2" ht="15" customHeight="1">
      <c r="A18" s="6" t="s">
        <v>18</v>
      </c>
      <c r="B18" s="7">
        <v>0</v>
      </c>
    </row>
    <row r="19" spans="1:2" ht="15" customHeight="1">
      <c r="A19" s="6" t="s">
        <v>19</v>
      </c>
      <c r="B19" s="7">
        <v>250</v>
      </c>
    </row>
    <row r="20" spans="1:2" ht="15" customHeight="1">
      <c r="A20" s="6" t="s">
        <v>20</v>
      </c>
      <c r="B20" s="7">
        <v>800</v>
      </c>
    </row>
    <row r="21" spans="1:2" ht="15" customHeight="1">
      <c r="A21" s="6" t="s">
        <v>21</v>
      </c>
      <c r="B21" s="7">
        <v>500</v>
      </c>
    </row>
    <row r="22" spans="1:2" ht="15" customHeight="1">
      <c r="A22" s="6" t="s">
        <v>22</v>
      </c>
      <c r="B22" s="7">
        <v>1000</v>
      </c>
    </row>
    <row r="23" spans="1:2" ht="15" customHeight="1">
      <c r="A23" s="6" t="s">
        <v>23</v>
      </c>
      <c r="B23" s="7">
        <v>4170</v>
      </c>
    </row>
    <row r="24" spans="1:2" ht="15" customHeight="1">
      <c r="A24" s="6" t="s">
        <v>24</v>
      </c>
      <c r="B24" s="7">
        <v>500</v>
      </c>
    </row>
    <row r="25" spans="1:2" ht="15" customHeight="1">
      <c r="A25" s="6" t="s">
        <v>25</v>
      </c>
      <c r="B25" s="7">
        <v>7500</v>
      </c>
    </row>
    <row r="26" spans="1:2" ht="15" customHeight="1">
      <c r="A26" s="6" t="s">
        <v>26</v>
      </c>
      <c r="B26" s="7">
        <v>800</v>
      </c>
    </row>
    <row r="27" spans="1:2" ht="15" customHeight="1">
      <c r="A27" s="6" t="s">
        <v>27</v>
      </c>
      <c r="B27" s="7">
        <v>400</v>
      </c>
    </row>
    <row r="28" spans="1:2" ht="15" customHeight="1">
      <c r="A28" s="6" t="s">
        <v>28</v>
      </c>
      <c r="B28" s="7">
        <v>800</v>
      </c>
    </row>
    <row r="29" spans="1:2" ht="15" customHeight="1">
      <c r="A29" s="6" t="s">
        <v>29</v>
      </c>
      <c r="B29" s="7">
        <v>2000</v>
      </c>
    </row>
    <row r="30" spans="1:2" ht="15" customHeight="1">
      <c r="A30" s="6" t="s">
        <v>30</v>
      </c>
      <c r="B30" s="7">
        <v>0</v>
      </c>
    </row>
    <row r="31" spans="1:2" ht="15" customHeight="1">
      <c r="A31" s="6" t="s">
        <v>31</v>
      </c>
      <c r="B31" s="7">
        <v>2000</v>
      </c>
    </row>
    <row r="32" spans="1:2" ht="15.4" customHeight="1">
      <c r="A32" s="8" t="s">
        <v>32</v>
      </c>
      <c r="B32" s="9">
        <v>25600</v>
      </c>
    </row>
    <row r="33" spans="1:2" ht="15.4" customHeight="1">
      <c r="A33" s="10" t="s">
        <v>33</v>
      </c>
      <c r="B33" s="11">
        <v>124878.875</v>
      </c>
    </row>
  </sheetData>
  <mergeCells count="1">
    <mergeCell ref="A1:B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86"/>
  <sheetViews>
    <sheetView showGridLines="0" tabSelected="1" topLeftCell="A13" workbookViewId="0"/>
  </sheetViews>
  <sheetFormatPr defaultColWidth="10.85546875" defaultRowHeight="15" customHeight="1"/>
  <cols>
    <col min="1" max="1" width="45.85546875" style="12" customWidth="1"/>
    <col min="2" max="8" width="10.85546875" style="12" hidden="1" customWidth="1"/>
    <col min="9" max="9" width="16.85546875" style="12" customWidth="1"/>
    <col min="10" max="10" width="18.7109375" style="12" customWidth="1"/>
    <col min="11" max="11" width="18.42578125" style="12" customWidth="1"/>
    <col min="12" max="12" width="22.28515625" style="12" customWidth="1"/>
    <col min="13" max="13" width="14.42578125" style="12" customWidth="1"/>
    <col min="14" max="14" width="10.85546875" style="12" customWidth="1"/>
    <col min="15" max="16384" width="10.85546875" style="12"/>
  </cols>
  <sheetData>
    <row r="1" spans="1:13" ht="108" customHeight="1">
      <c r="A1" s="13" t="s">
        <v>3</v>
      </c>
      <c r="B1" s="13" t="s">
        <v>34</v>
      </c>
      <c r="C1" s="13" t="s">
        <v>35</v>
      </c>
      <c r="D1" s="13" t="s">
        <v>36</v>
      </c>
      <c r="E1" s="13" t="s">
        <v>37</v>
      </c>
      <c r="F1" s="13" t="s">
        <v>38</v>
      </c>
      <c r="G1" s="13" t="s">
        <v>39</v>
      </c>
      <c r="H1" s="14" t="s">
        <v>40</v>
      </c>
      <c r="I1" s="13" t="s">
        <v>41</v>
      </c>
      <c r="J1" s="14" t="s">
        <v>42</v>
      </c>
      <c r="K1" s="13" t="s">
        <v>43</v>
      </c>
      <c r="L1" s="15" t="s">
        <v>44</v>
      </c>
      <c r="M1" s="16" t="s">
        <v>45</v>
      </c>
    </row>
    <row r="2" spans="1:13" ht="27.4" customHeight="1">
      <c r="A2" s="17" t="s">
        <v>46</v>
      </c>
      <c r="B2" s="18"/>
      <c r="C2" s="18"/>
      <c r="D2" s="18"/>
      <c r="E2" s="18"/>
      <c r="F2" s="18"/>
      <c r="G2" s="18"/>
      <c r="H2" s="18"/>
      <c r="I2" s="18"/>
      <c r="J2" s="19"/>
      <c r="K2" s="18"/>
      <c r="L2" s="20"/>
      <c r="M2" s="21" t="s">
        <v>47</v>
      </c>
    </row>
    <row r="3" spans="1:13" ht="13.5" customHeight="1">
      <c r="A3" s="22" t="s">
        <v>13</v>
      </c>
      <c r="B3" s="23">
        <v>27376</v>
      </c>
      <c r="C3" s="23">
        <v>27500</v>
      </c>
      <c r="D3" s="23">
        <v>28737</v>
      </c>
      <c r="E3" s="23">
        <v>27500</v>
      </c>
      <c r="F3" s="23">
        <v>26771.25</v>
      </c>
      <c r="G3" s="23">
        <v>26620</v>
      </c>
      <c r="H3" s="23">
        <v>27173</v>
      </c>
      <c r="I3" s="23">
        <f>46*605</f>
        <v>27830</v>
      </c>
      <c r="J3" s="24">
        <v>28535.85</v>
      </c>
      <c r="K3" s="23">
        <f t="shared" ref="K3:M3" si="0">28435*1.075</f>
        <v>30567.625</v>
      </c>
      <c r="L3" s="25">
        <v>28435</v>
      </c>
      <c r="M3" s="26">
        <f t="shared" si="0"/>
        <v>30567.625</v>
      </c>
    </row>
    <row r="4" spans="1:13" ht="13.5" customHeight="1">
      <c r="A4" s="22" t="s">
        <v>7</v>
      </c>
      <c r="B4" s="23">
        <f>1320+3080</f>
        <v>4400</v>
      </c>
      <c r="C4" s="23">
        <v>4400</v>
      </c>
      <c r="D4" s="23">
        <f>2640+2310+1374</f>
        <v>6324</v>
      </c>
      <c r="E4" s="23">
        <v>4400</v>
      </c>
      <c r="F4" s="23">
        <v>4180</v>
      </c>
      <c r="G4" s="23">
        <v>4400</v>
      </c>
      <c r="H4" s="23">
        <f>1155+2406</f>
        <v>3561</v>
      </c>
      <c r="I4" s="23">
        <f>(26*110)+(8*165)</f>
        <v>4180</v>
      </c>
      <c r="J4" s="24">
        <v>1980</v>
      </c>
      <c r="K4" s="23">
        <f t="shared" ref="K4:M4" si="1">(2970+2090)*1.075</f>
        <v>5439.5</v>
      </c>
      <c r="L4" s="27">
        <f>(2970+2090)</f>
        <v>5060</v>
      </c>
      <c r="M4" s="28">
        <f t="shared" si="1"/>
        <v>5439.5</v>
      </c>
    </row>
    <row r="5" spans="1:13" ht="13.5" customHeight="1">
      <c r="A5" s="22" t="s">
        <v>16</v>
      </c>
      <c r="B5" s="23">
        <v>4935</v>
      </c>
      <c r="C5" s="23">
        <v>5000</v>
      </c>
      <c r="D5" s="23">
        <v>5930</v>
      </c>
      <c r="E5" s="23">
        <v>5000</v>
      </c>
      <c r="F5" s="23">
        <v>1510</v>
      </c>
      <c r="G5" s="23">
        <v>5000</v>
      </c>
      <c r="H5" s="23">
        <v>4950</v>
      </c>
      <c r="I5" s="23">
        <f>6*750</f>
        <v>4500</v>
      </c>
      <c r="J5" s="24">
        <v>3750</v>
      </c>
      <c r="K5" s="29">
        <v>750</v>
      </c>
      <c r="L5" s="30">
        <v>2250</v>
      </c>
      <c r="M5" s="29">
        <v>750</v>
      </c>
    </row>
    <row r="6" spans="1:13" ht="13.5" customHeight="1">
      <c r="A6" s="22" t="s">
        <v>6</v>
      </c>
      <c r="B6" s="23">
        <v>16486</v>
      </c>
      <c r="C6" s="23">
        <v>16000</v>
      </c>
      <c r="D6" s="23">
        <v>15524</v>
      </c>
      <c r="E6" s="23">
        <v>16000</v>
      </c>
      <c r="F6" s="23">
        <v>12955.2</v>
      </c>
      <c r="G6" s="23">
        <f>378*40</f>
        <v>15120</v>
      </c>
      <c r="H6" s="23">
        <v>16099</v>
      </c>
      <c r="I6" s="23">
        <v>15500</v>
      </c>
      <c r="J6" s="24">
        <v>14751</v>
      </c>
      <c r="K6" s="23">
        <f>14700*1.075</f>
        <v>15802.5</v>
      </c>
      <c r="L6" s="31">
        <f>SUM(L3:L5)</f>
        <v>35745</v>
      </c>
      <c r="M6" s="32">
        <f>SUM(M3:M5)</f>
        <v>36757.125</v>
      </c>
    </row>
    <row r="7" spans="1:13" ht="13.5" customHeight="1">
      <c r="A7" s="22" t="s">
        <v>9</v>
      </c>
      <c r="B7" s="23">
        <v>3700</v>
      </c>
      <c r="C7" s="23">
        <v>3500</v>
      </c>
      <c r="D7" s="23">
        <v>3700</v>
      </c>
      <c r="E7" s="23">
        <v>3500</v>
      </c>
      <c r="F7" s="23">
        <v>3500</v>
      </c>
      <c r="G7" s="23">
        <v>3500</v>
      </c>
      <c r="H7" s="23">
        <v>3700</v>
      </c>
      <c r="I7" s="23">
        <v>3600</v>
      </c>
      <c r="J7" s="24">
        <v>3800</v>
      </c>
      <c r="K7" s="23">
        <v>3600</v>
      </c>
      <c r="L7" s="33"/>
      <c r="M7" s="34"/>
    </row>
    <row r="8" spans="1:13" ht="13.5" customHeight="1">
      <c r="A8" s="22" t="s">
        <v>11</v>
      </c>
      <c r="B8" s="23">
        <v>1395</v>
      </c>
      <c r="C8" s="23">
        <v>1300</v>
      </c>
      <c r="D8" s="23">
        <v>1350</v>
      </c>
      <c r="E8" s="23">
        <v>1300</v>
      </c>
      <c r="F8" s="23">
        <v>1620</v>
      </c>
      <c r="G8" s="23">
        <v>1300</v>
      </c>
      <c r="H8" s="23">
        <v>1530</v>
      </c>
      <c r="I8" s="23">
        <v>1485</v>
      </c>
      <c r="J8" s="24">
        <v>1485</v>
      </c>
      <c r="K8" s="23">
        <f>1800*1.075</f>
        <v>1935</v>
      </c>
      <c r="L8" s="33"/>
      <c r="M8" s="34"/>
    </row>
    <row r="9" spans="1:13" ht="13.5" customHeight="1">
      <c r="A9" s="22" t="s">
        <v>24</v>
      </c>
      <c r="B9" s="23"/>
      <c r="C9" s="23"/>
      <c r="D9" s="23"/>
      <c r="E9" s="23"/>
      <c r="F9" s="23"/>
      <c r="G9" s="23">
        <v>500</v>
      </c>
      <c r="H9" s="23">
        <v>0</v>
      </c>
      <c r="I9" s="23">
        <v>500</v>
      </c>
      <c r="J9" s="24">
        <v>0</v>
      </c>
      <c r="K9" s="29">
        <v>500</v>
      </c>
      <c r="L9" s="33"/>
      <c r="M9" s="34"/>
    </row>
    <row r="10" spans="1:13" ht="13.5" customHeight="1">
      <c r="A10" s="22" t="s">
        <v>12</v>
      </c>
      <c r="B10" s="23">
        <f>5130+4680</f>
        <v>9810</v>
      </c>
      <c r="C10" s="23">
        <v>9000</v>
      </c>
      <c r="D10" s="23">
        <f>4995+4200</f>
        <v>9195</v>
      </c>
      <c r="E10" s="23">
        <v>9000</v>
      </c>
      <c r="F10" s="23">
        <v>9972.08</v>
      </c>
      <c r="G10" s="23">
        <v>9000</v>
      </c>
      <c r="H10" s="23">
        <f>6381+4810</f>
        <v>11191</v>
      </c>
      <c r="I10" s="23">
        <v>11300</v>
      </c>
      <c r="J10" s="24">
        <v>12233</v>
      </c>
      <c r="K10" s="23">
        <f>7585+5200</f>
        <v>12785</v>
      </c>
      <c r="L10" s="33"/>
      <c r="M10" s="34"/>
    </row>
    <row r="11" spans="1:13" ht="13.5" customHeight="1">
      <c r="A11" s="22" t="s">
        <v>22</v>
      </c>
      <c r="B11" s="23">
        <v>1414.25</v>
      </c>
      <c r="C11" s="23">
        <v>1400</v>
      </c>
      <c r="D11" s="23">
        <v>681</v>
      </c>
      <c r="E11" s="23">
        <v>1400</v>
      </c>
      <c r="F11" s="23">
        <v>106.19</v>
      </c>
      <c r="G11" s="23">
        <v>1400</v>
      </c>
      <c r="H11" s="23">
        <v>323</v>
      </c>
      <c r="I11" s="23">
        <v>1000</v>
      </c>
      <c r="J11" s="24">
        <v>562</v>
      </c>
      <c r="K11" s="23">
        <v>800</v>
      </c>
      <c r="L11" s="33"/>
      <c r="M11" s="34"/>
    </row>
    <row r="12" spans="1:13" ht="13.5" customHeight="1">
      <c r="A12" s="22" t="s">
        <v>20</v>
      </c>
      <c r="B12" s="23">
        <v>2315.0500000000002</v>
      </c>
      <c r="C12" s="23">
        <v>2300</v>
      </c>
      <c r="D12" s="23">
        <v>2761</v>
      </c>
      <c r="E12" s="23">
        <v>2300</v>
      </c>
      <c r="F12" s="23">
        <v>676.99</v>
      </c>
      <c r="G12" s="23">
        <v>2300</v>
      </c>
      <c r="H12" s="23">
        <v>657.52</v>
      </c>
      <c r="I12" s="23">
        <v>800</v>
      </c>
      <c r="J12" s="24">
        <v>1120</v>
      </c>
      <c r="K12" s="23">
        <v>1500</v>
      </c>
      <c r="L12" s="33"/>
      <c r="M12" s="34"/>
    </row>
    <row r="13" spans="1:13" ht="13.5" customHeight="1">
      <c r="A13" s="22" t="s">
        <v>5</v>
      </c>
      <c r="B13" s="23">
        <v>4910</v>
      </c>
      <c r="C13" s="23">
        <v>4620</v>
      </c>
      <c r="D13" s="23">
        <f>3465+2212</f>
        <v>5677</v>
      </c>
      <c r="E13" s="23">
        <v>4620</v>
      </c>
      <c r="F13" s="23">
        <v>0</v>
      </c>
      <c r="G13" s="23">
        <v>4620</v>
      </c>
      <c r="H13" s="23">
        <v>1540</v>
      </c>
      <c r="I13" s="23">
        <v>7760</v>
      </c>
      <c r="J13" s="24">
        <v>5505</v>
      </c>
      <c r="K13" s="23">
        <v>6900</v>
      </c>
      <c r="L13" s="33"/>
      <c r="M13" s="34"/>
    </row>
    <row r="14" spans="1:13" ht="13.5" customHeight="1">
      <c r="A14" s="22" t="s">
        <v>18</v>
      </c>
      <c r="B14" s="23">
        <v>4433</v>
      </c>
      <c r="C14" s="23"/>
      <c r="D14" s="23">
        <v>624</v>
      </c>
      <c r="E14" s="23"/>
      <c r="F14" s="23">
        <v>0</v>
      </c>
      <c r="G14" s="23"/>
      <c r="H14" s="23">
        <v>0</v>
      </c>
      <c r="I14" s="23">
        <v>0</v>
      </c>
      <c r="J14" s="24">
        <v>0</v>
      </c>
      <c r="K14" s="23">
        <v>0</v>
      </c>
      <c r="L14" s="33"/>
      <c r="M14" s="34"/>
    </row>
    <row r="15" spans="1:13" ht="13.5" customHeight="1">
      <c r="A15" s="22" t="s">
        <v>30</v>
      </c>
      <c r="B15" s="23">
        <v>1018</v>
      </c>
      <c r="C15" s="23"/>
      <c r="D15" s="23">
        <v>677</v>
      </c>
      <c r="E15" s="23">
        <v>677</v>
      </c>
      <c r="F15" s="23">
        <v>0</v>
      </c>
      <c r="G15" s="23"/>
      <c r="H15" s="23">
        <v>0</v>
      </c>
      <c r="I15" s="23">
        <v>0</v>
      </c>
      <c r="J15" s="24">
        <v>0</v>
      </c>
      <c r="K15" s="23">
        <v>0</v>
      </c>
      <c r="L15" s="33"/>
      <c r="M15" s="34"/>
    </row>
    <row r="16" spans="1:13" ht="13.5" customHeight="1">
      <c r="A16" s="22" t="s">
        <v>31</v>
      </c>
      <c r="B16" s="23">
        <v>10000</v>
      </c>
      <c r="C16" s="23"/>
      <c r="D16" s="23">
        <v>7000</v>
      </c>
      <c r="E16" s="23"/>
      <c r="F16" s="23">
        <v>5130</v>
      </c>
      <c r="G16" s="23">
        <v>3000</v>
      </c>
      <c r="H16" s="23">
        <v>2000</v>
      </c>
      <c r="I16" s="23">
        <v>2000</v>
      </c>
      <c r="J16" s="24">
        <v>2925</v>
      </c>
      <c r="K16" s="23">
        <v>2000</v>
      </c>
      <c r="L16" s="33"/>
      <c r="M16" s="34"/>
    </row>
    <row r="17" spans="1:13" ht="13.5" customHeight="1">
      <c r="A17" s="22" t="s">
        <v>32</v>
      </c>
      <c r="B17" s="23">
        <v>9560</v>
      </c>
      <c r="C17" s="23"/>
      <c r="D17" s="23">
        <v>16655</v>
      </c>
      <c r="E17" s="23"/>
      <c r="F17" s="23">
        <v>0</v>
      </c>
      <c r="G17" s="23">
        <v>6400</v>
      </c>
      <c r="H17" s="23">
        <v>13075</v>
      </c>
      <c r="I17" s="23">
        <v>25600</v>
      </c>
      <c r="J17" s="24">
        <v>26650</v>
      </c>
      <c r="K17" s="23">
        <v>32900</v>
      </c>
      <c r="L17" s="33"/>
      <c r="M17" s="34"/>
    </row>
    <row r="18" spans="1:13" ht="13.5" customHeight="1">
      <c r="A18" s="22" t="s">
        <v>25</v>
      </c>
      <c r="B18" s="23">
        <v>2876</v>
      </c>
      <c r="C18" s="23">
        <v>2700</v>
      </c>
      <c r="D18" s="23">
        <v>3080</v>
      </c>
      <c r="E18" s="23">
        <v>2700</v>
      </c>
      <c r="F18" s="23">
        <v>2238.94</v>
      </c>
      <c r="G18" s="23">
        <v>2700</v>
      </c>
      <c r="H18" s="23">
        <v>0</v>
      </c>
      <c r="I18" s="23">
        <v>7500</v>
      </c>
      <c r="J18" s="24">
        <v>0</v>
      </c>
      <c r="K18" s="23">
        <v>5750</v>
      </c>
      <c r="L18" s="33"/>
      <c r="M18" s="34"/>
    </row>
    <row r="19" spans="1:13" ht="13.5" customHeight="1">
      <c r="A19" s="35" t="s">
        <v>27</v>
      </c>
      <c r="B19" s="23">
        <f>221+213</f>
        <v>434</v>
      </c>
      <c r="C19" s="23">
        <v>700</v>
      </c>
      <c r="D19" s="23">
        <f>238+120</f>
        <v>358</v>
      </c>
      <c r="E19" s="23">
        <v>700</v>
      </c>
      <c r="F19" s="23">
        <v>0</v>
      </c>
      <c r="G19" s="23">
        <v>350</v>
      </c>
      <c r="H19" s="23">
        <v>0</v>
      </c>
      <c r="I19" s="23">
        <v>400</v>
      </c>
      <c r="J19" s="24">
        <v>367</v>
      </c>
      <c r="K19" s="23">
        <v>400</v>
      </c>
      <c r="L19" s="30"/>
      <c r="M19" s="33"/>
    </row>
    <row r="20" spans="1:13" ht="13.5" customHeight="1">
      <c r="A20" s="22" t="s">
        <v>28</v>
      </c>
      <c r="B20" s="23">
        <v>1558</v>
      </c>
      <c r="C20" s="23">
        <v>1500</v>
      </c>
      <c r="D20" s="23">
        <v>1519</v>
      </c>
      <c r="E20" s="23">
        <v>1500</v>
      </c>
      <c r="F20" s="23">
        <v>0</v>
      </c>
      <c r="G20" s="23">
        <v>1500</v>
      </c>
      <c r="H20" s="23">
        <v>0</v>
      </c>
      <c r="I20" s="23">
        <v>1500</v>
      </c>
      <c r="J20" s="24">
        <v>1027</v>
      </c>
      <c r="K20" s="23">
        <v>1000</v>
      </c>
      <c r="L20" s="30"/>
      <c r="M20" s="33"/>
    </row>
    <row r="21" spans="1:13" ht="13.5" customHeight="1">
      <c r="A21" s="22" t="s">
        <v>26</v>
      </c>
      <c r="B21" s="23">
        <v>1763</v>
      </c>
      <c r="C21" s="23">
        <v>1600</v>
      </c>
      <c r="D21" s="23">
        <v>1600</v>
      </c>
      <c r="E21" s="23">
        <v>1600</v>
      </c>
      <c r="F21" s="23">
        <v>0</v>
      </c>
      <c r="G21" s="23">
        <v>1600</v>
      </c>
      <c r="H21" s="23">
        <v>667.52</v>
      </c>
      <c r="I21" s="23">
        <v>1600</v>
      </c>
      <c r="J21" s="24">
        <v>637</v>
      </c>
      <c r="K21" s="23">
        <v>1000</v>
      </c>
      <c r="L21" s="33"/>
      <c r="M21" s="34"/>
    </row>
    <row r="22" spans="1:13" ht="13.5" customHeight="1">
      <c r="A22" s="22" t="s">
        <v>29</v>
      </c>
      <c r="B22" s="23">
        <v>113</v>
      </c>
      <c r="C22" s="23">
        <v>0</v>
      </c>
      <c r="D22" s="23">
        <v>1983</v>
      </c>
      <c r="E22" s="23">
        <v>0</v>
      </c>
      <c r="F22" s="23">
        <v>1133.05</v>
      </c>
      <c r="G22" s="23">
        <v>0</v>
      </c>
      <c r="H22" s="23">
        <v>0</v>
      </c>
      <c r="I22" s="23">
        <v>1000</v>
      </c>
      <c r="J22" s="24">
        <v>4124</v>
      </c>
      <c r="K22" s="23">
        <v>2000</v>
      </c>
      <c r="L22" s="33"/>
      <c r="M22" s="34"/>
    </row>
    <row r="23" spans="1:13" ht="13.5" customHeight="1">
      <c r="A23" s="22" t="s">
        <v>21</v>
      </c>
      <c r="B23" s="23">
        <v>1371</v>
      </c>
      <c r="C23" s="23">
        <v>1500</v>
      </c>
      <c r="D23" s="23">
        <v>872</v>
      </c>
      <c r="E23" s="23">
        <v>1500</v>
      </c>
      <c r="F23" s="23">
        <v>655.45</v>
      </c>
      <c r="G23" s="23">
        <v>500</v>
      </c>
      <c r="H23" s="23">
        <f>287+138</f>
        <v>425</v>
      </c>
      <c r="I23" s="23">
        <v>500</v>
      </c>
      <c r="J23" s="24">
        <v>2222</v>
      </c>
      <c r="K23" s="23">
        <v>2000</v>
      </c>
      <c r="L23" s="30"/>
      <c r="M23" s="33"/>
    </row>
    <row r="24" spans="1:13" ht="13.5" customHeight="1">
      <c r="A24" s="22" t="s">
        <v>14</v>
      </c>
      <c r="B24" s="23"/>
      <c r="C24" s="23"/>
      <c r="D24" s="23">
        <v>53</v>
      </c>
      <c r="E24" s="23"/>
      <c r="F24" s="23">
        <v>265.5</v>
      </c>
      <c r="G24" s="23">
        <v>120</v>
      </c>
      <c r="H24" s="23">
        <v>60</v>
      </c>
      <c r="I24" s="23">
        <v>120</v>
      </c>
      <c r="J24" s="24">
        <v>150</v>
      </c>
      <c r="K24" s="23">
        <v>150</v>
      </c>
      <c r="L24" s="30"/>
      <c r="M24" s="33"/>
    </row>
    <row r="25" spans="1:13" ht="13.5" customHeight="1">
      <c r="A25" s="22" t="s">
        <v>8</v>
      </c>
      <c r="B25" s="23">
        <v>2025</v>
      </c>
      <c r="C25" s="23">
        <v>1500</v>
      </c>
      <c r="D25" s="23">
        <v>1955</v>
      </c>
      <c r="E25" s="23">
        <v>1500</v>
      </c>
      <c r="F25" s="23">
        <v>0</v>
      </c>
      <c r="G25" s="23">
        <v>1500</v>
      </c>
      <c r="H25" s="23">
        <v>0</v>
      </c>
      <c r="I25" s="23">
        <v>1500</v>
      </c>
      <c r="J25" s="24">
        <v>3300</v>
      </c>
      <c r="K25" s="23">
        <v>3000</v>
      </c>
      <c r="L25" s="30"/>
      <c r="M25" s="33"/>
    </row>
    <row r="26" spans="1:13" ht="13.5" customHeight="1">
      <c r="A26" s="22" t="s">
        <v>10</v>
      </c>
      <c r="B26" s="23">
        <v>177</v>
      </c>
      <c r="C26" s="23">
        <v>400</v>
      </c>
      <c r="D26" s="23">
        <v>398</v>
      </c>
      <c r="E26" s="23">
        <v>400</v>
      </c>
      <c r="F26" s="23">
        <v>88.5</v>
      </c>
      <c r="G26" s="23">
        <v>0</v>
      </c>
      <c r="H26" s="23">
        <v>44</v>
      </c>
      <c r="I26" s="23">
        <v>100</v>
      </c>
      <c r="J26" s="24">
        <v>188</v>
      </c>
      <c r="K26" s="23">
        <v>100</v>
      </c>
      <c r="L26" s="30"/>
      <c r="M26" s="33"/>
    </row>
    <row r="27" spans="1:13" ht="13.5" customHeight="1">
      <c r="A27" s="22" t="s">
        <v>23</v>
      </c>
      <c r="B27" s="23">
        <v>3660</v>
      </c>
      <c r="C27" s="23">
        <v>3540</v>
      </c>
      <c r="D27" s="23">
        <v>3660</v>
      </c>
      <c r="E27" s="23">
        <v>3540</v>
      </c>
      <c r="F27" s="23">
        <v>3660</v>
      </c>
      <c r="G27" s="23">
        <v>3660</v>
      </c>
      <c r="H27" s="23">
        <v>3660</v>
      </c>
      <c r="I27" s="23">
        <f t="shared" ref="I27:K27" si="2">139*30</f>
        <v>4170</v>
      </c>
      <c r="J27" s="24">
        <v>4422</v>
      </c>
      <c r="K27" s="23">
        <f t="shared" si="2"/>
        <v>4170</v>
      </c>
      <c r="L27" s="36"/>
      <c r="M27" s="34"/>
    </row>
    <row r="28" spans="1:13" ht="13.5" customHeight="1">
      <c r="A28" s="22" t="s">
        <v>15</v>
      </c>
      <c r="B28" s="23">
        <v>345</v>
      </c>
      <c r="C28" s="23">
        <v>550</v>
      </c>
      <c r="D28" s="23">
        <v>384</v>
      </c>
      <c r="E28" s="23">
        <v>550</v>
      </c>
      <c r="F28" s="23">
        <v>0</v>
      </c>
      <c r="G28" s="23">
        <v>300</v>
      </c>
      <c r="H28" s="23">
        <v>144</v>
      </c>
      <c r="I28" s="23">
        <v>150</v>
      </c>
      <c r="J28" s="24">
        <v>188</v>
      </c>
      <c r="K28" s="23">
        <v>150</v>
      </c>
      <c r="L28" s="36"/>
      <c r="M28" s="34"/>
    </row>
    <row r="29" spans="1:13" ht="13.5" customHeight="1">
      <c r="A29" s="22" t="s">
        <v>19</v>
      </c>
      <c r="B29" s="23">
        <v>290</v>
      </c>
      <c r="C29" s="23">
        <v>250</v>
      </c>
      <c r="D29" s="23">
        <v>362</v>
      </c>
      <c r="E29" s="23">
        <v>250</v>
      </c>
      <c r="F29" s="23">
        <v>87.29</v>
      </c>
      <c r="G29" s="23">
        <v>250</v>
      </c>
      <c r="H29" s="23">
        <f>2560.78-96</f>
        <v>2464.7800000000002</v>
      </c>
      <c r="I29" s="23">
        <v>250</v>
      </c>
      <c r="J29" s="24">
        <v>500</v>
      </c>
      <c r="K29" s="23">
        <v>250</v>
      </c>
      <c r="L29" s="36"/>
      <c r="M29" s="34"/>
    </row>
    <row r="30" spans="1:13" ht="13.5" customHeight="1">
      <c r="A30" s="22" t="s">
        <v>48</v>
      </c>
      <c r="B30" s="23"/>
      <c r="C30" s="23"/>
      <c r="D30" s="23"/>
      <c r="E30" s="23"/>
      <c r="F30" s="23"/>
      <c r="G30" s="23"/>
      <c r="H30" s="23"/>
      <c r="I30" s="23"/>
      <c r="J30" s="24">
        <v>5300</v>
      </c>
      <c r="K30" s="23">
        <f>5300*2</f>
        <v>10600</v>
      </c>
      <c r="L30" s="36"/>
      <c r="M30" s="34"/>
    </row>
    <row r="31" spans="1:13" ht="13.5" customHeight="1">
      <c r="A31" s="22" t="s">
        <v>17</v>
      </c>
      <c r="B31" s="23">
        <v>51.66</v>
      </c>
      <c r="C31" s="23"/>
      <c r="D31" s="23">
        <v>205</v>
      </c>
      <c r="E31" s="23"/>
      <c r="F31" s="23">
        <v>132.13</v>
      </c>
      <c r="G31" s="23">
        <v>100</v>
      </c>
      <c r="H31" s="23">
        <v>96.13</v>
      </c>
      <c r="I31" s="23">
        <v>100</v>
      </c>
      <c r="J31" s="37">
        <v>297</v>
      </c>
      <c r="K31" s="23">
        <v>100</v>
      </c>
      <c r="L31" s="36"/>
      <c r="M31" s="34"/>
    </row>
    <row r="32" spans="1:13" ht="15.75" customHeight="1">
      <c r="A32" s="38" t="s">
        <v>49</v>
      </c>
      <c r="B32" s="39">
        <v>117943</v>
      </c>
      <c r="C32" s="39">
        <v>89760</v>
      </c>
      <c r="D32" s="40">
        <v>119149</v>
      </c>
      <c r="E32" s="39">
        <v>89760</v>
      </c>
      <c r="F32" s="39">
        <v>73417</v>
      </c>
      <c r="G32" s="40">
        <f>SUM(G3:G31)</f>
        <v>95740</v>
      </c>
      <c r="H32" s="40">
        <f>SUM(H3:H31)</f>
        <v>93360.950000000012</v>
      </c>
      <c r="I32" s="40">
        <f>SUM(I3:I31)</f>
        <v>124945</v>
      </c>
      <c r="J32" s="41">
        <f>SUM(J3:J31)</f>
        <v>126018.85</v>
      </c>
      <c r="K32" s="40">
        <f>SUM(K3:K31)</f>
        <v>146149.625</v>
      </c>
      <c r="L32" s="42"/>
      <c r="M32" s="34"/>
    </row>
    <row r="33" spans="1:13" ht="13.5" customHeight="1">
      <c r="A33" s="43"/>
      <c r="B33" s="44"/>
      <c r="C33" s="44"/>
      <c r="D33" s="45"/>
      <c r="E33" s="44"/>
      <c r="F33" s="44"/>
      <c r="G33" s="45"/>
      <c r="H33" s="45"/>
      <c r="I33" s="45"/>
      <c r="J33" s="19"/>
      <c r="K33" s="45"/>
      <c r="L33" s="42"/>
      <c r="M33" s="34"/>
    </row>
    <row r="34" spans="1:13" ht="15.75" customHeight="1">
      <c r="A34" s="46" t="s">
        <v>50</v>
      </c>
      <c r="B34" s="18"/>
      <c r="C34" s="18"/>
      <c r="D34" s="18"/>
      <c r="E34" s="18"/>
      <c r="F34" s="18"/>
      <c r="G34" s="18"/>
      <c r="H34" s="18"/>
      <c r="I34" s="18"/>
      <c r="J34" s="47"/>
      <c r="K34" s="18"/>
      <c r="L34" s="42"/>
      <c r="M34" s="34"/>
    </row>
    <row r="35" spans="1:13" ht="23.25" customHeight="1">
      <c r="A35" s="22" t="s">
        <v>51</v>
      </c>
      <c r="B35" s="23">
        <f>4931+4639</f>
        <v>9570</v>
      </c>
      <c r="C35" s="23">
        <v>9000</v>
      </c>
      <c r="D35" s="23">
        <v>10205</v>
      </c>
      <c r="E35" s="23">
        <v>9000</v>
      </c>
      <c r="F35" s="23">
        <v>9943.26</v>
      </c>
      <c r="G35" s="23">
        <v>9000</v>
      </c>
      <c r="H35" s="23">
        <v>11932</v>
      </c>
      <c r="I35" s="23">
        <v>12000</v>
      </c>
      <c r="J35" s="24">
        <f>12825-2000</f>
        <v>10825</v>
      </c>
      <c r="K35" s="23">
        <v>12000</v>
      </c>
      <c r="L35" s="33"/>
      <c r="M35" s="34"/>
    </row>
    <row r="36" spans="1:13" ht="13.5" customHeight="1">
      <c r="A36" s="22" t="s">
        <v>52</v>
      </c>
      <c r="B36" s="23">
        <v>2407.33</v>
      </c>
      <c r="C36" s="23">
        <v>2500</v>
      </c>
      <c r="D36" s="23">
        <v>2950</v>
      </c>
      <c r="E36" s="23">
        <v>2500</v>
      </c>
      <c r="F36" s="23">
        <v>191.09</v>
      </c>
      <c r="G36" s="23">
        <v>1400</v>
      </c>
      <c r="H36" s="23">
        <v>314</v>
      </c>
      <c r="I36" s="23">
        <v>500</v>
      </c>
      <c r="J36" s="24">
        <v>1189</v>
      </c>
      <c r="K36" s="23">
        <v>500</v>
      </c>
      <c r="L36" s="33"/>
      <c r="M36" s="34"/>
    </row>
    <row r="37" spans="1:13" ht="13.5" customHeight="1">
      <c r="A37" s="22" t="s">
        <v>53</v>
      </c>
      <c r="B37" s="23">
        <v>2574.9899999999998</v>
      </c>
      <c r="C37" s="23">
        <v>2400</v>
      </c>
      <c r="D37" s="23">
        <v>2382</v>
      </c>
      <c r="E37" s="23">
        <v>2400</v>
      </c>
      <c r="F37" s="23">
        <v>0</v>
      </c>
      <c r="G37" s="23">
        <v>2200</v>
      </c>
      <c r="H37" s="23">
        <v>498</v>
      </c>
      <c r="I37" s="23">
        <v>500</v>
      </c>
      <c r="J37" s="24">
        <v>1857</v>
      </c>
      <c r="K37" s="23">
        <v>500</v>
      </c>
      <c r="L37" s="33"/>
      <c r="M37" s="34"/>
    </row>
    <row r="38" spans="1:13" ht="13.5" customHeight="1">
      <c r="A38" s="22" t="s">
        <v>54</v>
      </c>
      <c r="B38" s="23">
        <v>1258</v>
      </c>
      <c r="C38" s="23">
        <v>1040</v>
      </c>
      <c r="D38" s="23">
        <v>1876</v>
      </c>
      <c r="E38" s="23">
        <v>1040</v>
      </c>
      <c r="F38" s="23">
        <v>532.08000000000004</v>
      </c>
      <c r="G38" s="23">
        <v>1310</v>
      </c>
      <c r="H38" s="23">
        <v>734.59</v>
      </c>
      <c r="I38" s="23">
        <v>4680</v>
      </c>
      <c r="J38" s="24">
        <v>5303</v>
      </c>
      <c r="K38" s="23">
        <v>3800</v>
      </c>
      <c r="L38" s="33"/>
      <c r="M38" s="34"/>
    </row>
    <row r="39" spans="1:13" ht="13.5" customHeight="1">
      <c r="A39" s="22" t="s">
        <v>55</v>
      </c>
      <c r="B39" s="23">
        <v>2191</v>
      </c>
      <c r="C39" s="23"/>
      <c r="D39" s="23">
        <v>670</v>
      </c>
      <c r="E39" s="23"/>
      <c r="F39" s="23">
        <v>0</v>
      </c>
      <c r="G39" s="23">
        <v>0</v>
      </c>
      <c r="H39" s="23">
        <v>0</v>
      </c>
      <c r="I39" s="23"/>
      <c r="J39" s="48"/>
      <c r="K39" s="23"/>
      <c r="L39" s="33"/>
      <c r="M39" s="34"/>
    </row>
    <row r="40" spans="1:13" ht="23.25" customHeight="1">
      <c r="A40" s="22" t="s">
        <v>56</v>
      </c>
      <c r="B40" s="23">
        <v>1088</v>
      </c>
      <c r="C40" s="23">
        <v>2100</v>
      </c>
      <c r="D40" s="23">
        <v>1468</v>
      </c>
      <c r="E40" s="23">
        <v>2100</v>
      </c>
      <c r="F40" s="23">
        <v>532</v>
      </c>
      <c r="G40" s="23">
        <v>2000</v>
      </c>
      <c r="H40" s="23">
        <v>568</v>
      </c>
      <c r="I40" s="23">
        <v>2000</v>
      </c>
      <c r="J40" s="24">
        <v>1486</v>
      </c>
      <c r="K40" s="23">
        <v>2000</v>
      </c>
      <c r="L40" s="33"/>
      <c r="M40" s="34"/>
    </row>
    <row r="41" spans="1:13" ht="13.5" customHeight="1">
      <c r="A41" s="22" t="s">
        <v>57</v>
      </c>
      <c r="B41" s="23">
        <v>12998</v>
      </c>
      <c r="C41" s="23"/>
      <c r="D41" s="23">
        <v>19904</v>
      </c>
      <c r="E41" s="23"/>
      <c r="F41" s="23">
        <v>338</v>
      </c>
      <c r="G41" s="23">
        <v>3400</v>
      </c>
      <c r="H41" s="23">
        <v>10203</v>
      </c>
      <c r="I41" s="23">
        <f>12900+6100+2229</f>
        <v>21229</v>
      </c>
      <c r="J41" s="24">
        <v>18354</v>
      </c>
      <c r="K41" s="23">
        <v>25000</v>
      </c>
      <c r="L41" s="33"/>
      <c r="M41" s="34"/>
    </row>
    <row r="42" spans="1:13" ht="13.5" customHeight="1">
      <c r="A42" s="22" t="s">
        <v>58</v>
      </c>
      <c r="B42" s="23">
        <v>3927</v>
      </c>
      <c r="C42" s="23">
        <v>2700</v>
      </c>
      <c r="D42" s="23">
        <v>3513</v>
      </c>
      <c r="E42" s="23">
        <v>2700</v>
      </c>
      <c r="F42" s="23">
        <v>2277.4699999999998</v>
      </c>
      <c r="G42" s="23">
        <v>2700</v>
      </c>
      <c r="H42" s="23"/>
      <c r="I42" s="23">
        <f>150*50</f>
        <v>7500</v>
      </c>
      <c r="J42" s="24">
        <v>155</v>
      </c>
      <c r="K42" s="23">
        <v>3850</v>
      </c>
      <c r="L42" s="33"/>
      <c r="M42" s="34"/>
    </row>
    <row r="43" spans="1:13" ht="13.5" customHeight="1">
      <c r="A43" s="35" t="s">
        <v>59</v>
      </c>
      <c r="B43" s="23">
        <f>171+155</f>
        <v>326</v>
      </c>
      <c r="C43" s="23">
        <v>800</v>
      </c>
      <c r="D43" s="23">
        <f>102+229</f>
        <v>331</v>
      </c>
      <c r="E43" s="23">
        <v>800</v>
      </c>
      <c r="F43" s="23"/>
      <c r="G43" s="23">
        <v>400</v>
      </c>
      <c r="H43" s="23">
        <v>0</v>
      </c>
      <c r="I43" s="23">
        <v>300</v>
      </c>
      <c r="J43" s="24">
        <v>489</v>
      </c>
      <c r="K43" s="23">
        <v>300</v>
      </c>
      <c r="L43" s="30"/>
      <c r="M43" s="33"/>
    </row>
    <row r="44" spans="1:13" ht="13.5" customHeight="1">
      <c r="A44" s="22" t="s">
        <v>60</v>
      </c>
      <c r="B44" s="23">
        <v>1696</v>
      </c>
      <c r="C44" s="23">
        <v>1600</v>
      </c>
      <c r="D44" s="23">
        <v>1138</v>
      </c>
      <c r="E44" s="23">
        <v>1600</v>
      </c>
      <c r="F44" s="23"/>
      <c r="G44" s="23">
        <v>1600</v>
      </c>
      <c r="H44" s="23"/>
      <c r="I44" s="23">
        <v>1500</v>
      </c>
      <c r="J44" s="24">
        <v>2040.94</v>
      </c>
      <c r="K44" s="23">
        <v>1500</v>
      </c>
      <c r="L44" s="30"/>
      <c r="M44" s="33"/>
    </row>
    <row r="45" spans="1:13" ht="13.5" customHeight="1">
      <c r="A45" s="22" t="s">
        <v>61</v>
      </c>
      <c r="B45" s="23">
        <v>1500</v>
      </c>
      <c r="C45" s="23">
        <v>1700</v>
      </c>
      <c r="D45" s="23">
        <v>1553</v>
      </c>
      <c r="E45" s="23">
        <v>1700</v>
      </c>
      <c r="F45" s="23"/>
      <c r="G45" s="23">
        <v>1700</v>
      </c>
      <c r="H45" s="23"/>
      <c r="I45" s="23">
        <v>1600</v>
      </c>
      <c r="J45" s="24">
        <v>298</v>
      </c>
      <c r="K45" s="23">
        <v>1600</v>
      </c>
      <c r="L45" s="33"/>
      <c r="M45" s="34"/>
    </row>
    <row r="46" spans="1:13" ht="13.5" customHeight="1">
      <c r="A46" s="22" t="s">
        <v>62</v>
      </c>
      <c r="B46" s="23">
        <v>464</v>
      </c>
      <c r="C46" s="23">
        <v>500</v>
      </c>
      <c r="D46" s="23">
        <v>657</v>
      </c>
      <c r="E46" s="23">
        <v>500</v>
      </c>
      <c r="F46" s="23">
        <v>1133.05</v>
      </c>
      <c r="G46" s="23">
        <v>500</v>
      </c>
      <c r="H46" s="23"/>
      <c r="I46" s="23">
        <v>1000</v>
      </c>
      <c r="J46" s="24">
        <v>5208</v>
      </c>
      <c r="K46" s="23">
        <v>2500</v>
      </c>
      <c r="L46" s="33"/>
      <c r="M46" s="34"/>
    </row>
    <row r="47" spans="1:13" ht="13.5" customHeight="1">
      <c r="A47" s="22" t="s">
        <v>63</v>
      </c>
      <c r="B47" s="23">
        <v>360</v>
      </c>
      <c r="C47" s="23">
        <v>400</v>
      </c>
      <c r="D47" s="23">
        <v>361</v>
      </c>
      <c r="E47" s="23">
        <v>400</v>
      </c>
      <c r="F47" s="23"/>
      <c r="G47" s="23">
        <v>300</v>
      </c>
      <c r="H47" s="23">
        <v>160</v>
      </c>
      <c r="I47" s="23">
        <v>300</v>
      </c>
      <c r="J47" s="24">
        <v>151</v>
      </c>
      <c r="K47" s="23">
        <v>300</v>
      </c>
      <c r="L47" s="33"/>
      <c r="M47" s="34"/>
    </row>
    <row r="48" spans="1:13" ht="13.5" customHeight="1">
      <c r="A48" s="22" t="s">
        <v>64</v>
      </c>
      <c r="B48" s="23">
        <v>290.98</v>
      </c>
      <c r="C48" s="23">
        <v>400</v>
      </c>
      <c r="D48" s="23">
        <v>106</v>
      </c>
      <c r="E48" s="23">
        <v>400</v>
      </c>
      <c r="F48" s="23"/>
      <c r="G48" s="23">
        <v>0</v>
      </c>
      <c r="H48" s="23"/>
      <c r="I48" s="23"/>
      <c r="J48" s="24">
        <v>0</v>
      </c>
      <c r="K48" s="23"/>
      <c r="L48" s="33"/>
      <c r="M48" s="34"/>
    </row>
    <row r="49" spans="1:13" ht="13.5" customHeight="1">
      <c r="A49" s="22" t="s">
        <v>65</v>
      </c>
      <c r="B49" s="23">
        <v>2019</v>
      </c>
      <c r="C49" s="23">
        <v>1500</v>
      </c>
      <c r="D49" s="23">
        <v>1787</v>
      </c>
      <c r="E49" s="23">
        <v>1500</v>
      </c>
      <c r="F49" s="23"/>
      <c r="G49" s="23">
        <v>500</v>
      </c>
      <c r="H49" s="23">
        <v>340</v>
      </c>
      <c r="I49" s="23">
        <v>500</v>
      </c>
      <c r="J49" s="49">
        <v>3962</v>
      </c>
      <c r="K49" s="23">
        <v>500</v>
      </c>
      <c r="L49" s="33"/>
      <c r="M49" s="34"/>
    </row>
    <row r="50" spans="1:13" ht="13.5" customHeight="1">
      <c r="A50" s="50" t="s">
        <v>66</v>
      </c>
      <c r="B50" s="51">
        <v>42222</v>
      </c>
      <c r="C50" s="51">
        <v>26640</v>
      </c>
      <c r="D50" s="51">
        <v>49698.64</v>
      </c>
      <c r="E50" s="51">
        <v>26640</v>
      </c>
      <c r="F50" s="51">
        <v>20568.96</v>
      </c>
      <c r="G50" s="51">
        <f>SUM(G35:G49)</f>
        <v>27010</v>
      </c>
      <c r="H50" s="51">
        <v>24750</v>
      </c>
      <c r="I50" s="51">
        <f>SUM(I35:I49)</f>
        <v>53609</v>
      </c>
      <c r="J50" s="52">
        <f>SUM(J35:J49)</f>
        <v>51317.94</v>
      </c>
      <c r="K50" s="51">
        <f>SUM(K35:K49)</f>
        <v>54350</v>
      </c>
      <c r="L50" s="33"/>
      <c r="M50" s="34"/>
    </row>
    <row r="51" spans="1:13" ht="15.75" customHeight="1">
      <c r="A51" s="38" t="s">
        <v>67</v>
      </c>
      <c r="B51" s="39">
        <v>75721</v>
      </c>
      <c r="C51" s="39">
        <v>63120</v>
      </c>
      <c r="D51" s="40">
        <v>69450</v>
      </c>
      <c r="E51" s="39">
        <v>63120</v>
      </c>
      <c r="F51" s="39">
        <v>52848.43</v>
      </c>
      <c r="G51" s="40">
        <f>G32-G50</f>
        <v>68730</v>
      </c>
      <c r="H51" s="40">
        <v>67360</v>
      </c>
      <c r="I51" s="40">
        <f>I32-I50</f>
        <v>71336</v>
      </c>
      <c r="J51" s="53">
        <f>J32-J50</f>
        <v>74700.91</v>
      </c>
      <c r="K51" s="40">
        <f>K32-K50</f>
        <v>91799.625</v>
      </c>
      <c r="L51" s="42"/>
      <c r="M51" s="34"/>
    </row>
    <row r="52" spans="1:13" ht="29.65" customHeight="1">
      <c r="A52" s="17" t="s">
        <v>68</v>
      </c>
      <c r="B52" s="54"/>
      <c r="C52" s="54"/>
      <c r="D52" s="18"/>
      <c r="E52" s="54"/>
      <c r="F52" s="54"/>
      <c r="G52" s="18"/>
      <c r="H52" s="18"/>
      <c r="I52" s="18"/>
      <c r="J52" s="19"/>
      <c r="K52" s="18"/>
      <c r="L52" s="42"/>
      <c r="M52" s="34"/>
    </row>
    <row r="53" spans="1:13" ht="13.5" customHeight="1">
      <c r="A53" s="22" t="s">
        <v>69</v>
      </c>
      <c r="B53" s="23"/>
      <c r="C53" s="23"/>
      <c r="D53" s="23"/>
      <c r="E53" s="23"/>
      <c r="F53" s="23">
        <v>50</v>
      </c>
      <c r="G53" s="23"/>
      <c r="H53" s="23"/>
      <c r="I53" s="23"/>
      <c r="J53" s="24">
        <v>50</v>
      </c>
      <c r="K53" s="23">
        <v>200</v>
      </c>
      <c r="L53" s="33"/>
      <c r="M53" s="34"/>
    </row>
    <row r="54" spans="1:13" ht="13.5" customHeight="1">
      <c r="A54" s="22" t="s">
        <v>70</v>
      </c>
      <c r="B54" s="23">
        <v>2294.4899999999998</v>
      </c>
      <c r="C54" s="23">
        <v>2400</v>
      </c>
      <c r="D54" s="23">
        <v>1365</v>
      </c>
      <c r="E54" s="23">
        <v>2400</v>
      </c>
      <c r="F54" s="23">
        <v>1981.72</v>
      </c>
      <c r="G54" s="23">
        <v>2400</v>
      </c>
      <c r="H54" s="23">
        <v>2310</v>
      </c>
      <c r="I54" s="23">
        <v>2400</v>
      </c>
      <c r="J54" s="24">
        <v>2025</v>
      </c>
      <c r="K54" s="23">
        <v>2400</v>
      </c>
      <c r="L54" s="33"/>
      <c r="M54" s="34"/>
    </row>
    <row r="55" spans="1:13" ht="13.5" customHeight="1">
      <c r="A55" s="22" t="s">
        <v>71</v>
      </c>
      <c r="B55" s="23">
        <v>1519</v>
      </c>
      <c r="C55" s="23">
        <v>2700</v>
      </c>
      <c r="D55" s="23">
        <v>1326</v>
      </c>
      <c r="E55" s="23">
        <v>2700</v>
      </c>
      <c r="F55" s="23">
        <v>1870</v>
      </c>
      <c r="G55" s="23">
        <v>2700</v>
      </c>
      <c r="H55" s="23">
        <v>1967.69</v>
      </c>
      <c r="I55" s="23">
        <v>2500</v>
      </c>
      <c r="J55" s="37">
        <v>1440</v>
      </c>
      <c r="K55" s="23">
        <v>2500</v>
      </c>
      <c r="L55" s="55"/>
      <c r="M55" s="34"/>
    </row>
    <row r="56" spans="1:13" ht="13.5" customHeight="1">
      <c r="A56" s="22" t="s">
        <v>72</v>
      </c>
      <c r="B56" s="23">
        <v>3797</v>
      </c>
      <c r="C56" s="23">
        <v>2500</v>
      </c>
      <c r="D56" s="23">
        <v>6466</v>
      </c>
      <c r="E56" s="23">
        <v>2500</v>
      </c>
      <c r="F56" s="23">
        <v>4843.8599999999997</v>
      </c>
      <c r="G56" s="23">
        <v>2500</v>
      </c>
      <c r="H56" s="23">
        <v>4342</v>
      </c>
      <c r="I56" s="23">
        <v>5000</v>
      </c>
      <c r="J56" s="56">
        <v>9792</v>
      </c>
      <c r="K56" s="23">
        <f t="shared" ref="K56:K61" si="3">5000+2000</f>
        <v>7000</v>
      </c>
      <c r="L56" s="57" t="s">
        <v>73</v>
      </c>
      <c r="M56" s="42"/>
    </row>
    <row r="57" spans="1:13" ht="13.5" customHeight="1">
      <c r="A57" s="22" t="s">
        <v>74</v>
      </c>
      <c r="B57" s="23">
        <v>1394</v>
      </c>
      <c r="C57" s="23">
        <v>500</v>
      </c>
      <c r="D57" s="23">
        <v>168.6</v>
      </c>
      <c r="E57" s="23">
        <v>500</v>
      </c>
      <c r="F57" s="23">
        <v>1578.2</v>
      </c>
      <c r="G57" s="23">
        <v>1200</v>
      </c>
      <c r="H57" s="23">
        <v>112.5</v>
      </c>
      <c r="I57" s="23">
        <v>500</v>
      </c>
      <c r="J57" s="58">
        <v>798</v>
      </c>
      <c r="K57" s="23">
        <v>500</v>
      </c>
      <c r="L57" s="59"/>
      <c r="M57" s="34"/>
    </row>
    <row r="58" spans="1:13" ht="13.5" customHeight="1">
      <c r="A58" s="22" t="s">
        <v>75</v>
      </c>
      <c r="B58" s="23">
        <v>6136</v>
      </c>
      <c r="C58" s="23">
        <v>7000</v>
      </c>
      <c r="D58" s="23">
        <v>18408.54</v>
      </c>
      <c r="E58" s="23">
        <v>7000</v>
      </c>
      <c r="F58" s="23">
        <v>3744.65</v>
      </c>
      <c r="G58" s="23">
        <v>7000</v>
      </c>
      <c r="H58" s="23">
        <v>4573</v>
      </c>
      <c r="I58" s="23">
        <v>5110</v>
      </c>
      <c r="J58" s="56">
        <v>8858</v>
      </c>
      <c r="K58" s="29">
        <f>5110+2000</f>
        <v>7110</v>
      </c>
      <c r="L58" s="57" t="s">
        <v>76</v>
      </c>
      <c r="M58" s="42"/>
    </row>
    <row r="59" spans="1:13" ht="13.5" customHeight="1">
      <c r="A59" s="22" t="s">
        <v>77</v>
      </c>
      <c r="B59" s="23">
        <v>726</v>
      </c>
      <c r="C59" s="23">
        <v>2000</v>
      </c>
      <c r="D59" s="23">
        <v>1134</v>
      </c>
      <c r="E59" s="23">
        <v>2000</v>
      </c>
      <c r="F59" s="23">
        <v>2333.65</v>
      </c>
      <c r="G59" s="23">
        <v>2000</v>
      </c>
      <c r="H59" s="23">
        <v>1404.07</v>
      </c>
      <c r="I59" s="23">
        <v>2000</v>
      </c>
      <c r="J59" s="60">
        <v>2138</v>
      </c>
      <c r="K59" s="23">
        <v>2000</v>
      </c>
      <c r="L59" s="61"/>
      <c r="M59" s="34"/>
    </row>
    <row r="60" spans="1:13" ht="13.5" customHeight="1">
      <c r="A60" s="22" t="s">
        <v>78</v>
      </c>
      <c r="B60" s="23">
        <v>6000</v>
      </c>
      <c r="C60" s="23">
        <v>1000</v>
      </c>
      <c r="D60" s="23">
        <v>1000</v>
      </c>
      <c r="E60" s="23">
        <v>1000</v>
      </c>
      <c r="F60" s="23">
        <v>1000</v>
      </c>
      <c r="G60" s="23">
        <v>1000</v>
      </c>
      <c r="H60" s="23">
        <v>0</v>
      </c>
      <c r="I60" s="23">
        <v>1000</v>
      </c>
      <c r="J60" s="37">
        <v>0</v>
      </c>
      <c r="K60" s="23">
        <v>7000</v>
      </c>
      <c r="L60" s="55"/>
      <c r="M60" s="34"/>
    </row>
    <row r="61" spans="1:13" ht="13.5" customHeight="1">
      <c r="A61" s="22" t="s">
        <v>79</v>
      </c>
      <c r="B61" s="23">
        <v>1936</v>
      </c>
      <c r="C61" s="23">
        <v>5000</v>
      </c>
      <c r="D61" s="23">
        <v>7940</v>
      </c>
      <c r="E61" s="23">
        <v>5000</v>
      </c>
      <c r="F61" s="23">
        <v>2419.63</v>
      </c>
      <c r="G61" s="23">
        <v>5000</v>
      </c>
      <c r="H61" s="23">
        <v>4821</v>
      </c>
      <c r="I61" s="23">
        <f>5000+7000</f>
        <v>12000</v>
      </c>
      <c r="J61" s="56">
        <v>1033</v>
      </c>
      <c r="K61" s="29">
        <f t="shared" si="3"/>
        <v>7000</v>
      </c>
      <c r="L61" s="57" t="s">
        <v>80</v>
      </c>
      <c r="M61" s="42"/>
    </row>
    <row r="62" spans="1:13" ht="13.5" customHeight="1">
      <c r="A62" s="22" t="s">
        <v>81</v>
      </c>
      <c r="B62" s="23">
        <v>1963</v>
      </c>
      <c r="C62" s="23">
        <v>1700</v>
      </c>
      <c r="D62" s="23">
        <v>1988</v>
      </c>
      <c r="E62" s="23">
        <v>1700</v>
      </c>
      <c r="F62" s="23">
        <v>1999.04</v>
      </c>
      <c r="G62" s="23">
        <v>2000</v>
      </c>
      <c r="H62" s="23">
        <v>412</v>
      </c>
      <c r="I62" s="23">
        <v>2000</v>
      </c>
      <c r="J62" s="60">
        <v>905</v>
      </c>
      <c r="K62" s="23">
        <v>2000</v>
      </c>
      <c r="L62" s="61"/>
      <c r="M62" s="34"/>
    </row>
    <row r="63" spans="1:13" ht="13.5" customHeight="1">
      <c r="A63" s="22" t="s">
        <v>82</v>
      </c>
      <c r="B63" s="23">
        <v>6617</v>
      </c>
      <c r="C63" s="23">
        <v>6000</v>
      </c>
      <c r="D63" s="23">
        <v>5802</v>
      </c>
      <c r="E63" s="23">
        <v>6000</v>
      </c>
      <c r="F63" s="23">
        <v>5883.73</v>
      </c>
      <c r="G63" s="23">
        <v>6000</v>
      </c>
      <c r="H63" s="23">
        <v>6613</v>
      </c>
      <c r="I63" s="23">
        <v>6700</v>
      </c>
      <c r="J63" s="24">
        <v>6600</v>
      </c>
      <c r="K63" s="23">
        <v>6700</v>
      </c>
      <c r="L63" s="33"/>
      <c r="M63" s="34"/>
    </row>
    <row r="64" spans="1:13" ht="13.5" customHeight="1">
      <c r="A64" s="22" t="s">
        <v>83</v>
      </c>
      <c r="B64" s="23">
        <v>6139</v>
      </c>
      <c r="C64" s="23">
        <v>6200</v>
      </c>
      <c r="D64" s="23">
        <v>6325.15</v>
      </c>
      <c r="E64" s="23">
        <v>6200</v>
      </c>
      <c r="F64" s="23">
        <v>6476.52</v>
      </c>
      <c r="G64" s="23">
        <v>6500</v>
      </c>
      <c r="H64" s="23">
        <v>6492</v>
      </c>
      <c r="I64" s="23">
        <v>6500</v>
      </c>
      <c r="J64" s="24">
        <v>6490</v>
      </c>
      <c r="K64" s="23">
        <v>6500</v>
      </c>
      <c r="L64" s="33"/>
      <c r="M64" s="34"/>
    </row>
    <row r="65" spans="1:13" ht="13.5" customHeight="1">
      <c r="A65" s="22" t="s">
        <v>84</v>
      </c>
      <c r="B65" s="23">
        <v>600</v>
      </c>
      <c r="C65" s="23">
        <v>600</v>
      </c>
      <c r="D65" s="23">
        <v>593</v>
      </c>
      <c r="E65" s="23">
        <v>600</v>
      </c>
      <c r="F65" s="23">
        <v>568.34</v>
      </c>
      <c r="G65" s="23">
        <v>600</v>
      </c>
      <c r="H65" s="23">
        <v>495</v>
      </c>
      <c r="I65" s="23">
        <v>600</v>
      </c>
      <c r="J65" s="24">
        <v>827</v>
      </c>
      <c r="K65" s="23">
        <v>600</v>
      </c>
      <c r="L65" s="33"/>
      <c r="M65" s="34"/>
    </row>
    <row r="66" spans="1:13" ht="13.5" customHeight="1">
      <c r="A66" s="22" t="s">
        <v>85</v>
      </c>
      <c r="B66" s="23">
        <v>2208</v>
      </c>
      <c r="C66" s="23">
        <v>2500</v>
      </c>
      <c r="D66" s="23">
        <v>2101</v>
      </c>
      <c r="E66" s="23">
        <v>2500</v>
      </c>
      <c r="F66" s="23">
        <v>1665.77</v>
      </c>
      <c r="G66" s="23">
        <v>2500</v>
      </c>
      <c r="H66" s="23">
        <v>1964</v>
      </c>
      <c r="I66" s="23">
        <v>2500</v>
      </c>
      <c r="J66" s="24">
        <v>2228</v>
      </c>
      <c r="K66" s="23">
        <v>2500</v>
      </c>
      <c r="L66" s="33"/>
      <c r="M66" s="34"/>
    </row>
    <row r="67" spans="1:13" ht="13.5" customHeight="1">
      <c r="A67" s="22" t="s">
        <v>86</v>
      </c>
      <c r="B67" s="23">
        <v>1003</v>
      </c>
      <c r="C67" s="23">
        <v>1100</v>
      </c>
      <c r="D67" s="23">
        <v>902</v>
      </c>
      <c r="E67" s="23">
        <v>1100</v>
      </c>
      <c r="F67" s="23">
        <v>997.48</v>
      </c>
      <c r="G67" s="23">
        <v>1100</v>
      </c>
      <c r="H67" s="23">
        <v>675</v>
      </c>
      <c r="I67" s="23">
        <v>1000</v>
      </c>
      <c r="J67" s="24">
        <v>332</v>
      </c>
      <c r="K67" s="23">
        <v>1000</v>
      </c>
      <c r="L67" s="33"/>
      <c r="M67" s="34"/>
    </row>
    <row r="68" spans="1:13" ht="13.5" customHeight="1">
      <c r="A68" s="22" t="s">
        <v>87</v>
      </c>
      <c r="B68" s="23">
        <v>684</v>
      </c>
      <c r="C68" s="23">
        <v>700</v>
      </c>
      <c r="D68" s="23">
        <v>828</v>
      </c>
      <c r="E68" s="23">
        <v>700</v>
      </c>
      <c r="F68" s="23">
        <v>579.87</v>
      </c>
      <c r="G68" s="23">
        <v>700</v>
      </c>
      <c r="H68" s="23">
        <v>763</v>
      </c>
      <c r="I68" s="23">
        <v>800</v>
      </c>
      <c r="J68" s="24">
        <v>700</v>
      </c>
      <c r="K68" s="23">
        <v>800</v>
      </c>
      <c r="L68" s="33"/>
      <c r="M68" s="34"/>
    </row>
    <row r="69" spans="1:13" ht="13.5" customHeight="1">
      <c r="A69" s="22" t="s">
        <v>88</v>
      </c>
      <c r="B69" s="23">
        <v>1347</v>
      </c>
      <c r="C69" s="23">
        <v>1500</v>
      </c>
      <c r="D69" s="23">
        <v>1061</v>
      </c>
      <c r="E69" s="23">
        <v>1500</v>
      </c>
      <c r="F69" s="23">
        <v>1068.21</v>
      </c>
      <c r="G69" s="23">
        <v>1100</v>
      </c>
      <c r="H69" s="23">
        <v>1180</v>
      </c>
      <c r="I69" s="23">
        <v>1200</v>
      </c>
      <c r="J69" s="24">
        <v>1563</v>
      </c>
      <c r="K69" s="23">
        <v>1200</v>
      </c>
      <c r="L69" s="33"/>
      <c r="M69" s="34"/>
    </row>
    <row r="70" spans="1:13" ht="13.5" customHeight="1">
      <c r="A70" s="22" t="s">
        <v>89</v>
      </c>
      <c r="B70" s="23">
        <v>2102</v>
      </c>
      <c r="C70" s="23">
        <v>2200</v>
      </c>
      <c r="D70" s="23">
        <v>1759</v>
      </c>
      <c r="E70" s="23">
        <v>2200</v>
      </c>
      <c r="F70" s="23">
        <v>1026.92</v>
      </c>
      <c r="G70" s="23">
        <v>2000</v>
      </c>
      <c r="H70" s="23">
        <v>1771.11</v>
      </c>
      <c r="I70" s="23">
        <v>2000</v>
      </c>
      <c r="J70" s="24">
        <v>1465</v>
      </c>
      <c r="K70" s="23">
        <v>2000</v>
      </c>
      <c r="L70" s="33"/>
      <c r="M70" s="34"/>
    </row>
    <row r="71" spans="1:13" ht="13.5" customHeight="1">
      <c r="A71" s="22" t="s">
        <v>90</v>
      </c>
      <c r="B71" s="23">
        <v>1161</v>
      </c>
      <c r="C71" s="23">
        <v>1500</v>
      </c>
      <c r="D71" s="23">
        <v>1068</v>
      </c>
      <c r="E71" s="23">
        <v>1500</v>
      </c>
      <c r="F71" s="23">
        <v>70</v>
      </c>
      <c r="G71" s="23">
        <v>700</v>
      </c>
      <c r="H71" s="23">
        <v>0</v>
      </c>
      <c r="I71" s="23">
        <v>700</v>
      </c>
      <c r="J71" s="24">
        <v>1881</v>
      </c>
      <c r="K71" s="23">
        <v>700</v>
      </c>
      <c r="L71" s="33"/>
      <c r="M71" s="34"/>
    </row>
    <row r="72" spans="1:13" ht="13.5" customHeight="1">
      <c r="A72" s="22" t="s">
        <v>91</v>
      </c>
      <c r="B72" s="23">
        <v>100</v>
      </c>
      <c r="C72" s="23">
        <v>500</v>
      </c>
      <c r="D72" s="23">
        <v>770</v>
      </c>
      <c r="E72" s="23">
        <v>500</v>
      </c>
      <c r="F72" s="23">
        <v>356.2</v>
      </c>
      <c r="G72" s="23">
        <v>500</v>
      </c>
      <c r="H72" s="23">
        <v>498</v>
      </c>
      <c r="I72" s="23">
        <v>500</v>
      </c>
      <c r="J72" s="24">
        <v>520</v>
      </c>
      <c r="K72" s="23">
        <v>500</v>
      </c>
      <c r="L72" s="33"/>
      <c r="M72" s="34"/>
    </row>
    <row r="73" spans="1:13" ht="13.5" customHeight="1">
      <c r="A73" s="22" t="s">
        <v>92</v>
      </c>
      <c r="B73" s="23">
        <v>442</v>
      </c>
      <c r="C73" s="23">
        <v>400</v>
      </c>
      <c r="D73" s="23">
        <v>426</v>
      </c>
      <c r="E73" s="23">
        <v>400</v>
      </c>
      <c r="F73" s="23">
        <v>306.39</v>
      </c>
      <c r="G73" s="23">
        <v>400</v>
      </c>
      <c r="H73" s="23">
        <v>228</v>
      </c>
      <c r="I73" s="23">
        <v>300</v>
      </c>
      <c r="J73" s="24">
        <v>417</v>
      </c>
      <c r="K73" s="23">
        <v>300</v>
      </c>
      <c r="L73" s="33"/>
      <c r="M73" s="34"/>
    </row>
    <row r="74" spans="1:13" ht="13.5" customHeight="1">
      <c r="A74" s="22" t="s">
        <v>93</v>
      </c>
      <c r="B74" s="23">
        <v>1102</v>
      </c>
      <c r="C74" s="23">
        <v>4000</v>
      </c>
      <c r="D74" s="23">
        <v>4500</v>
      </c>
      <c r="E74" s="23"/>
      <c r="F74" s="23"/>
      <c r="G74" s="23"/>
      <c r="H74" s="23">
        <v>-464.65</v>
      </c>
      <c r="I74" s="23"/>
      <c r="J74" s="48"/>
      <c r="K74" s="23"/>
      <c r="L74" s="33"/>
      <c r="M74" s="34"/>
    </row>
    <row r="75" spans="1:13" ht="13.5" customHeight="1">
      <c r="A75" s="22" t="s">
        <v>94</v>
      </c>
      <c r="B75" s="23"/>
      <c r="C75" s="23"/>
      <c r="D75" s="23"/>
      <c r="E75" s="23">
        <v>4000</v>
      </c>
      <c r="F75" s="23">
        <v>5800</v>
      </c>
      <c r="G75" s="23">
        <v>10000</v>
      </c>
      <c r="H75" s="23">
        <v>10000</v>
      </c>
      <c r="I75" s="23"/>
      <c r="J75" s="62"/>
      <c r="K75" s="23"/>
      <c r="L75" s="33"/>
      <c r="M75" s="34"/>
    </row>
    <row r="76" spans="1:13" ht="13.5" customHeight="1">
      <c r="A76" s="22" t="s">
        <v>95</v>
      </c>
      <c r="B76" s="23">
        <v>8600</v>
      </c>
      <c r="C76" s="23">
        <v>8600</v>
      </c>
      <c r="D76" s="23">
        <v>8600</v>
      </c>
      <c r="E76" s="23">
        <v>8600</v>
      </c>
      <c r="F76" s="23">
        <v>8600</v>
      </c>
      <c r="G76" s="23">
        <v>11000</v>
      </c>
      <c r="H76" s="23">
        <v>11000</v>
      </c>
      <c r="I76" s="23">
        <v>11000</v>
      </c>
      <c r="J76" s="63">
        <v>11000</v>
      </c>
      <c r="K76" s="23">
        <v>11000</v>
      </c>
      <c r="L76" s="33"/>
      <c r="M76" s="34"/>
    </row>
    <row r="77" spans="1:13" ht="13.5" customHeight="1">
      <c r="A77" s="50" t="s">
        <v>96</v>
      </c>
      <c r="B77" s="51">
        <v>45876.85</v>
      </c>
      <c r="C77" s="51">
        <v>60600</v>
      </c>
      <c r="D77" s="51">
        <v>66420</v>
      </c>
      <c r="E77" s="51">
        <v>60600</v>
      </c>
      <c r="F77" s="51">
        <v>46909</v>
      </c>
      <c r="G77" s="51">
        <f>SUM(G53:G76)</f>
        <v>68900</v>
      </c>
      <c r="H77" s="51">
        <v>48086</v>
      </c>
      <c r="I77" s="51">
        <f>SUM(I53:I76)</f>
        <v>66310</v>
      </c>
      <c r="J77" s="52">
        <f>SUM(J53:J76)</f>
        <v>61062</v>
      </c>
      <c r="K77" s="51">
        <f>SUM(K53:K76)</f>
        <v>71510</v>
      </c>
      <c r="L77" s="33"/>
      <c r="M77" s="34"/>
    </row>
    <row r="78" spans="1:13" ht="15.75" customHeight="1">
      <c r="A78" s="64" t="s">
        <v>97</v>
      </c>
      <c r="B78" s="65">
        <v>28793</v>
      </c>
      <c r="C78" s="65">
        <v>2520</v>
      </c>
      <c r="D78" s="66">
        <v>3234.98</v>
      </c>
      <c r="E78" s="65">
        <v>2520</v>
      </c>
      <c r="F78" s="65">
        <v>5983.3</v>
      </c>
      <c r="G78" s="66">
        <f>G51-G77</f>
        <v>-170</v>
      </c>
      <c r="H78" s="66">
        <v>19836</v>
      </c>
      <c r="I78" s="66">
        <f>I51-I77</f>
        <v>5026</v>
      </c>
      <c r="J78" s="67">
        <f>J51-J77</f>
        <v>13638.910000000003</v>
      </c>
      <c r="K78" s="66">
        <f>K51-K77</f>
        <v>20289.625</v>
      </c>
      <c r="L78" s="33"/>
      <c r="M78" s="34"/>
    </row>
    <row r="79" spans="1:13" ht="32.65" customHeight="1">
      <c r="A79" s="68" t="s">
        <v>98</v>
      </c>
      <c r="B79" s="54"/>
      <c r="C79" s="54"/>
      <c r="D79" s="54"/>
      <c r="E79" s="54"/>
      <c r="F79" s="54"/>
      <c r="G79" s="54"/>
      <c r="H79" s="54"/>
      <c r="I79" s="54"/>
      <c r="J79" s="69"/>
      <c r="K79" s="54"/>
      <c r="L79" s="42"/>
      <c r="M79" s="34"/>
    </row>
    <row r="80" spans="1:13" ht="13.5" customHeight="1">
      <c r="A80" s="22" t="s">
        <v>99</v>
      </c>
      <c r="B80" s="23">
        <v>6000</v>
      </c>
      <c r="C80" s="23">
        <v>6000</v>
      </c>
      <c r="D80" s="23">
        <v>6000</v>
      </c>
      <c r="E80" s="23">
        <v>6000</v>
      </c>
      <c r="F80" s="23">
        <v>7000</v>
      </c>
      <c r="G80" s="23">
        <v>7000</v>
      </c>
      <c r="H80" s="23">
        <v>7000</v>
      </c>
      <c r="I80" s="23">
        <v>7000</v>
      </c>
      <c r="J80" s="23">
        <v>7000</v>
      </c>
      <c r="K80" s="23">
        <v>7000</v>
      </c>
      <c r="L80" s="33"/>
      <c r="M80" s="34"/>
    </row>
    <row r="81" spans="1:13" ht="13.5" customHeight="1">
      <c r="A81" s="22" t="s">
        <v>100</v>
      </c>
      <c r="B81" s="23">
        <v>600</v>
      </c>
      <c r="C81" s="23">
        <v>600</v>
      </c>
      <c r="D81" s="23">
        <v>600</v>
      </c>
      <c r="E81" s="23">
        <v>600</v>
      </c>
      <c r="F81" s="23">
        <v>1000</v>
      </c>
      <c r="G81" s="23">
        <v>1000</v>
      </c>
      <c r="H81" s="23">
        <v>1000</v>
      </c>
      <c r="I81" s="23">
        <v>1000</v>
      </c>
      <c r="J81" s="23">
        <v>1000</v>
      </c>
      <c r="K81" s="23">
        <v>3000</v>
      </c>
      <c r="L81" s="33"/>
      <c r="M81" s="34"/>
    </row>
    <row r="82" spans="1:13" ht="13.5" customHeight="1">
      <c r="A82" s="22" t="s">
        <v>101</v>
      </c>
      <c r="B82" s="23">
        <v>1500</v>
      </c>
      <c r="C82" s="23">
        <v>1500</v>
      </c>
      <c r="D82" s="23">
        <v>1500</v>
      </c>
      <c r="E82" s="23">
        <v>1500</v>
      </c>
      <c r="F82" s="23">
        <v>2000</v>
      </c>
      <c r="G82" s="23">
        <v>2000</v>
      </c>
      <c r="H82" s="23">
        <v>2000</v>
      </c>
      <c r="I82" s="23">
        <v>2000</v>
      </c>
      <c r="J82" s="23">
        <v>2000</v>
      </c>
      <c r="K82" s="23">
        <v>7000</v>
      </c>
      <c r="L82" s="33"/>
      <c r="M82" s="70"/>
    </row>
    <row r="83" spans="1:13" ht="13.5" customHeight="1">
      <c r="A83" s="22" t="s">
        <v>102</v>
      </c>
      <c r="B83" s="23">
        <v>500</v>
      </c>
      <c r="C83" s="23">
        <v>500</v>
      </c>
      <c r="D83" s="23">
        <v>500</v>
      </c>
      <c r="E83" s="23">
        <v>500</v>
      </c>
      <c r="F83" s="23">
        <v>1000</v>
      </c>
      <c r="G83" s="23">
        <v>1000</v>
      </c>
      <c r="H83" s="23">
        <v>1000</v>
      </c>
      <c r="I83" s="23">
        <v>1000</v>
      </c>
      <c r="J83" s="23">
        <v>1000</v>
      </c>
      <c r="K83" s="23">
        <v>1000</v>
      </c>
      <c r="L83" s="55"/>
      <c r="M83" s="34"/>
    </row>
    <row r="84" spans="1:13" ht="13.5" customHeight="1">
      <c r="A84" s="22" t="s">
        <v>103</v>
      </c>
      <c r="B84" s="23"/>
      <c r="C84" s="23"/>
      <c r="D84" s="23"/>
      <c r="E84" s="23"/>
      <c r="F84" s="23"/>
      <c r="G84" s="23"/>
      <c r="H84" s="23">
        <v>1829</v>
      </c>
      <c r="I84" s="23">
        <f t="shared" ref="I84:K84" si="4">1429+(4*200)</f>
        <v>2229</v>
      </c>
      <c r="J84" s="71">
        <v>910</v>
      </c>
      <c r="K84" s="23">
        <f t="shared" si="4"/>
        <v>2229</v>
      </c>
      <c r="L84" s="57" t="s">
        <v>104</v>
      </c>
      <c r="M84" s="42"/>
    </row>
    <row r="85" spans="1:13" ht="13.5" customHeight="1">
      <c r="A85" s="72"/>
      <c r="B85" s="23">
        <v>8600</v>
      </c>
      <c r="C85" s="23">
        <v>8600</v>
      </c>
      <c r="D85" s="23">
        <v>8600</v>
      </c>
      <c r="E85" s="23">
        <v>8600</v>
      </c>
      <c r="F85" s="23">
        <f>SUM(F80:F83)</f>
        <v>11000</v>
      </c>
      <c r="G85" s="23">
        <f>SUM(G80:G83)</f>
        <v>11000</v>
      </c>
      <c r="H85" s="23">
        <f>SUM(H80:H84)</f>
        <v>12829</v>
      </c>
      <c r="I85" s="23">
        <f>SUM(I80:I84)</f>
        <v>13229</v>
      </c>
      <c r="J85" s="60">
        <f>SUM(J80:J84)</f>
        <v>11910</v>
      </c>
      <c r="K85" s="23">
        <f>SUM(K80:K84)</f>
        <v>20229</v>
      </c>
      <c r="L85" s="61"/>
      <c r="M85" s="34"/>
    </row>
    <row r="86" spans="1:13" ht="13.5" customHeight="1">
      <c r="A86" s="73"/>
      <c r="B86" s="74"/>
      <c r="C86" s="74"/>
      <c r="D86" s="74"/>
      <c r="E86" s="74"/>
      <c r="F86" s="74"/>
      <c r="G86" s="74"/>
      <c r="H86" s="74"/>
      <c r="I86" s="75"/>
      <c r="J86" s="76"/>
      <c r="K86" s="77"/>
      <c r="L86" s="34"/>
      <c r="M86" s="34"/>
    </row>
  </sheetData>
  <conditionalFormatting sqref="A2 A32:K32 A34 A51:K51 A52 A78:K78 A79">
    <cfRule type="cellIs" dxfId="0" priority="1" stopIfTrue="1" operator="lessThan">
      <formula>0</formula>
    </cfRule>
  </conditionalFormatting>
  <pageMargins left="0.23622000000000001" right="0.23622000000000001" top="0.15748000000000001" bottom="0.15748000000000001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Sheet1 - PivotTable1</vt:lpstr>
      <vt:lpstr>Budget 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2023-03-30T23:19:31Z</dcterms:modified>
</cp:coreProperties>
</file>